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jaksic\Desktop\"/>
    </mc:Choice>
  </mc:AlternateContent>
  <xr:revisionPtr revIDLastSave="0" documentId="13_ncr:1_{D8F8EAE4-0B06-4549-AD95-C9EC15790C10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6.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7" i="4" l="1"/>
  <c r="H48" i="4"/>
  <c r="H31" i="4"/>
  <c r="H32" i="4"/>
  <c r="H33" i="4"/>
  <c r="H34" i="4"/>
  <c r="H35" i="4"/>
  <c r="H36" i="4"/>
  <c r="H37" i="4"/>
  <c r="H38" i="4"/>
  <c r="H39" i="4"/>
  <c r="H12" i="4"/>
  <c r="H13" i="4"/>
  <c r="H14" i="4"/>
  <c r="H15" i="4"/>
  <c r="H16" i="4"/>
  <c r="H17" i="4"/>
  <c r="H18" i="4"/>
  <c r="H19" i="4"/>
  <c r="H11" i="4"/>
  <c r="H46" i="4"/>
  <c r="H11" i="6"/>
  <c r="H30" i="4"/>
  <c r="E205" i="14"/>
  <c r="F205" i="14" s="1"/>
  <c r="E203" i="14"/>
  <c r="E184" i="14"/>
  <c r="F184" i="14" s="1"/>
  <c r="E182" i="14"/>
  <c r="F179" i="14"/>
  <c r="E177" i="14"/>
  <c r="F161" i="14"/>
  <c r="E159" i="14"/>
  <c r="D158" i="14"/>
  <c r="F158" i="14" s="1"/>
  <c r="E155" i="14"/>
  <c r="E137" i="14" s="1"/>
  <c r="F137" i="14" s="1"/>
  <c r="E153" i="14"/>
  <c r="E142" i="14"/>
  <c r="F142" i="14" s="1"/>
  <c r="F138" i="14"/>
  <c r="E138" i="14"/>
  <c r="D137" i="14"/>
  <c r="E133" i="14"/>
  <c r="F133" i="14" s="1"/>
  <c r="E131" i="14"/>
  <c r="E129" i="14"/>
  <c r="E126" i="14"/>
  <c r="F126" i="14" s="1"/>
  <c r="E103" i="14"/>
  <c r="E100" i="14"/>
  <c r="F100" i="14" s="1"/>
  <c r="D99" i="14"/>
  <c r="E97" i="14"/>
  <c r="F97" i="14" s="1"/>
  <c r="E95" i="14"/>
  <c r="E93" i="14"/>
  <c r="E71" i="14"/>
  <c r="F71" i="14" s="1"/>
  <c r="E67" i="14"/>
  <c r="E66" i="14" s="1"/>
  <c r="F66" i="14" s="1"/>
  <c r="D66" i="14"/>
  <c r="E56" i="14"/>
  <c r="E32" i="14"/>
  <c r="E28" i="14"/>
  <c r="D27" i="14"/>
  <c r="D26" i="14" s="1"/>
  <c r="E24" i="14"/>
  <c r="E23" i="14" s="1"/>
  <c r="D23" i="14"/>
  <c r="D22" i="14" s="1"/>
  <c r="F17" i="14"/>
  <c r="F13" i="14"/>
  <c r="E12" i="14"/>
  <c r="F12" i="14" s="1"/>
  <c r="D12" i="14"/>
  <c r="D11" i="14" s="1"/>
  <c r="F67" i="14" l="1"/>
  <c r="E27" i="14"/>
  <c r="E11" i="14"/>
  <c r="F11" i="14" s="1"/>
  <c r="D65" i="14"/>
  <c r="E99" i="14"/>
  <c r="F99" i="14" s="1"/>
  <c r="E181" i="14"/>
  <c r="F181" i="14" s="1"/>
  <c r="F23" i="14"/>
  <c r="E22" i="14"/>
  <c r="F22" i="14" s="1"/>
  <c r="D8" i="14"/>
  <c r="F27" i="14"/>
  <c r="E26" i="14"/>
  <c r="F103" i="14"/>
  <c r="F24" i="14"/>
  <c r="F28" i="14"/>
  <c r="E65" i="14"/>
  <c r="F65" i="14" s="1"/>
  <c r="F26" i="14" l="1"/>
  <c r="E8" i="14"/>
  <c r="F8" i="14" s="1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G18" i="4"/>
  <c r="G17" i="4" l="1"/>
  <c r="C35" i="7" l="1"/>
  <c r="K24" i="1" l="1"/>
  <c r="K25" i="1"/>
  <c r="J25" i="1"/>
  <c r="J24" i="1"/>
  <c r="F11" i="8" l="1"/>
  <c r="F10" i="8" s="1"/>
  <c r="E11" i="8"/>
  <c r="D11" i="8"/>
  <c r="D10" i="8" s="1"/>
  <c r="C11" i="8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H12" i="8"/>
  <c r="G12" i="8"/>
  <c r="E17" i="7"/>
  <c r="H22" i="1" s="1"/>
  <c r="D17" i="7"/>
  <c r="G22" i="1" s="1"/>
  <c r="F19" i="7"/>
  <c r="H19" i="7" s="1"/>
  <c r="C19" i="7"/>
  <c r="F24" i="7"/>
  <c r="H24" i="7" s="1"/>
  <c r="C24" i="7"/>
  <c r="F22" i="7"/>
  <c r="H22" i="7"/>
  <c r="C22" i="7"/>
  <c r="H26" i="7"/>
  <c r="G26" i="7"/>
  <c r="H25" i="7"/>
  <c r="G25" i="7"/>
  <c r="H23" i="7"/>
  <c r="G23" i="7"/>
  <c r="G22" i="7"/>
  <c r="H21" i="7"/>
  <c r="G21" i="7"/>
  <c r="H20" i="7"/>
  <c r="G20" i="7"/>
  <c r="C13" i="8" l="1"/>
  <c r="E13" i="8"/>
  <c r="F13" i="8"/>
  <c r="H13" i="8" s="1"/>
  <c r="G14" i="8"/>
  <c r="F18" i="7"/>
  <c r="D13" i="8"/>
  <c r="H11" i="8"/>
  <c r="E10" i="8"/>
  <c r="H10" i="8" s="1"/>
  <c r="G11" i="8"/>
  <c r="C10" i="8"/>
  <c r="G10" i="8" s="1"/>
  <c r="G19" i="7"/>
  <c r="C18" i="7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C28" i="7"/>
  <c r="F30" i="7"/>
  <c r="H30" i="7" s="1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E49" i="4"/>
  <c r="D49" i="4"/>
  <c r="C49" i="4"/>
  <c r="D51" i="4"/>
  <c r="E51" i="4"/>
  <c r="F51" i="4"/>
  <c r="H51" i="4" s="1"/>
  <c r="C51" i="4"/>
  <c r="H20" i="4"/>
  <c r="H23" i="4"/>
  <c r="H24" i="4"/>
  <c r="H25" i="4"/>
  <c r="H27" i="4"/>
  <c r="H29" i="4"/>
  <c r="H41" i="4"/>
  <c r="H44" i="4"/>
  <c r="H45" i="4"/>
  <c r="H50" i="4"/>
  <c r="H52" i="4"/>
  <c r="G12" i="4"/>
  <c r="G13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13" i="10" l="1"/>
  <c r="F10" i="10"/>
  <c r="F27" i="7"/>
  <c r="H27" i="7" s="1"/>
  <c r="G47" i="4"/>
  <c r="H13" i="10"/>
  <c r="G36" i="4"/>
  <c r="G26" i="4"/>
  <c r="G49" i="4"/>
  <c r="G31" i="4"/>
  <c r="G34" i="4"/>
  <c r="G38" i="4"/>
  <c r="K21" i="1"/>
  <c r="J21" i="1"/>
  <c r="G11" i="4"/>
  <c r="H28" i="4"/>
  <c r="F30" i="4"/>
  <c r="E30" i="4"/>
  <c r="D30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G11" i="10"/>
  <c r="C10" i="10"/>
  <c r="C17" i="7"/>
  <c r="H35" i="7"/>
  <c r="G10" i="10"/>
  <c r="D10" i="4"/>
  <c r="G51" i="4"/>
  <c r="H49" i="4"/>
  <c r="H26" i="4"/>
  <c r="C30" i="4"/>
  <c r="G30" i="4" s="1"/>
  <c r="F10" i="4"/>
  <c r="C10" i="4"/>
  <c r="E10" i="4"/>
  <c r="G15" i="4"/>
  <c r="G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G64" i="2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G63" i="2" l="1"/>
  <c r="C34" i="2"/>
  <c r="H32" i="7"/>
  <c r="F58" i="2"/>
  <c r="H10" i="10"/>
  <c r="C58" i="2"/>
  <c r="G32" i="7"/>
  <c r="F34" i="2"/>
  <c r="H34" i="2" s="1"/>
  <c r="H17" i="7"/>
  <c r="C45" i="2"/>
  <c r="F51" i="2"/>
  <c r="G51" i="2" s="1"/>
  <c r="F45" i="2"/>
  <c r="G45" i="2" s="1"/>
  <c r="F12" i="2"/>
  <c r="C51" i="2"/>
  <c r="G10" i="4"/>
  <c r="H10" i="4"/>
  <c r="G78" i="6"/>
  <c r="G83" i="6"/>
  <c r="D10" i="2"/>
  <c r="F65" i="2"/>
  <c r="H65" i="2" s="1"/>
  <c r="C65" i="2"/>
  <c r="G65" i="2" s="1"/>
  <c r="G58" i="2"/>
  <c r="H58" i="2"/>
  <c r="C12" i="2"/>
  <c r="F22" i="1"/>
  <c r="J22" i="1" s="1"/>
  <c r="G17" i="7"/>
  <c r="C90" i="6"/>
  <c r="E9" i="6"/>
  <c r="G57" i="6"/>
  <c r="C11" i="6"/>
  <c r="D9" i="6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51" i="2" l="1"/>
  <c r="G84" i="2"/>
  <c r="G34" i="2"/>
  <c r="H45" i="2"/>
  <c r="F11" i="2"/>
  <c r="H12" i="2"/>
  <c r="I10" i="1"/>
  <c r="K10" i="1" s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1" l="1"/>
  <c r="J10" i="1" s="1"/>
  <c r="F10" i="2"/>
  <c r="H10" i="2" s="1"/>
  <c r="I11" i="1"/>
  <c r="I12" i="1" s="1"/>
  <c r="K12" i="1" s="1"/>
  <c r="C70" i="2"/>
  <c r="G76" i="2"/>
  <c r="F9" i="6"/>
  <c r="H9" i="6" s="1"/>
  <c r="I13" i="1"/>
  <c r="C9" i="6"/>
  <c r="F14" i="1"/>
  <c r="F15" i="1" s="1"/>
  <c r="K14" i="1"/>
  <c r="J13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<sst xmlns="http://schemas.openxmlformats.org/spreadsheetml/2006/main" count="1112" uniqueCount="588">
  <si>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</si>
  <si>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</si>
  <si>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</si>
  <si>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</si>
  <si>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</si>
  <si>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</si>
  <si>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</si>
  <si>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</si>
  <si>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</si>
  <si>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</si>
  <si>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</si>
  <si>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</si>
  <si>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</si>
  <si>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</si>
  <si>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</si>
  <si>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</si>
  <si>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</si>
  <si>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</si>
  <si>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</si>
  <si>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</si>
  <si>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</si>
  <si>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</si>
  <si>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</si>
  <si>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</si>
  <si>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</si>
  <si>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</si>
  <si>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</si>
  <si>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</si>
  <si>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</si>
  <si>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</si>
  <si>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</si>
  <si>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</si>
  <si>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</si>
  <si>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</si>
  <si>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</si>
  <si>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</si>
  <si>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</si>
  <si>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</si>
  <si>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</si>
  <si>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</si>
  <si>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</si>
  <si>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</si>
  <si>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</si>
  <si>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</si>
  <si>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</si>
  <si>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</si>
  <si>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</si>
  <si>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</si>
  <si>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</si>
  <si>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</si>
  <si>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</si>
  <si>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</si>
  <si>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</si>
  <si>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</si>
  <si>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</si>
  <si>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</si>
  <si>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</si>
  <si>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</si>
  <si>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</si>
  <si>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</si>
  <si>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</si>
  <si>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</si>
  <si>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</si>
  <si>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</si>
  <si>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</si>
  <si>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</si>
  <si>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</si>
  <si>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</si>
  <si>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</si>
  <si>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</si>
  <si>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</si>
  <si>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</si>
  <si>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</si>
  <si>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</si>
  <si>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</si>
  <si>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</si>
  <si>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</si>
  <si>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</si>
  <si>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</si>
  <si>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</si>
  <si>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</si>
  <si>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</si>
  <si>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</si>
  <si>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</si>
  <si>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</si>
  <si>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</si>
  <si>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</si>
  <si>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</si>
  <si>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</si>
  <si>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</si>
  <si>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</si>
  <si>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</si>
  <si>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</si>
  <si>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</si>
  <si>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</si>
  <si>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</si>
  <si>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</si>
  <si>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</si>
  <si>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</si>
  <si>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</si>
  <si>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</si>
  <si>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</si>
  <si>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</si>
  <si>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</si>
  <si>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</si>
  <si>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</si>
  <si>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</si>
  <si>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</si>
  <si>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</si>
  <si>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</si>
  <si>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</si>
  <si>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</si>
  <si>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</si>
  <si>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</si>
  <si>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</si>
  <si>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</si>
  <si>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</si>
  <si>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</si>
  <si>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</si>
  <si>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</si>
  <si>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</si>
  <si>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</si>
  <si>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</si>
  <si>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</si>
  <si>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</si>
  <si>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</si>
  <si>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</si>
  <si>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</si>
  <si>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</si>
  <si>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</si>
  <si>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</si>
  <si>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</si>
  <si>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</si>
  <si>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</si>
  <si>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</si>
  <si>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</si>
  <si>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</si>
  <si>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</si>
  <si>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</si>
  <si>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</si>
  <si>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</si>
  <si>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</si>
  <si>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</si>
  <si>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</si>
  <si>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</si>
  <si>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</si>
  <si>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</si>
  <si>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</si>
  <si>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</si>
  <si>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</si>
  <si>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</si>
  <si>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</si>
  <si>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</si>
  <si>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</si>
  <si>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</si>
  <si>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</si>
  <si>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</si>
  <si>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</si>
  <si>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</si>
  <si>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</si>
  <si>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</si>
  <si>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</si>
  <si>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</si>
  <si>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</si>
  <si>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</si>
  <si>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</si>
  <si>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</si>
  <si>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</si>
  <si>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</si>
  <si>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</si>
  <si>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</si>
  <si>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</si>
  <si>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</si>
  <si>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</si>
  <si>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</si>
  <si>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</si>
  <si>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</si>
  <si>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</si>
  <si>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</si>
  <si>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</si>
  <si>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</si>
  <si>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</si>
  <si>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</si>
  <si>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</si>
  <si>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</si>
  <si>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</si>
  <si>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</si>
  <si>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</si>
  <si>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</si>
  <si>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</si>
  <si>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</si>
  <si>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</si>
  <si>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</si>
  <si>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</si>
  <si>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</si>
  <si>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</si>
  <si>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</si>
  <si>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</si>
  <si>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</si>
  <si>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</si>
  <si>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</si>
  <si>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</si>
  <si>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</si>
  <si>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</si>
  <si>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</si>
  <si>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</si>
  <si>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</si>
  <si>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</si>
  <si>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</si>
  <si>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</si>
  <si>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</si>
  <si>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</si>
  <si>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</si>
  <si>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</si>
  <si>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</si>
  <si>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</si>
  <si>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</si>
  <si>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</si>
  <si>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</si>
  <si>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</si>
  <si>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</si>
  <si>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</si>
  <si>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</si>
  <si>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</si>
  <si>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</si>
  <si>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</si>
  <si>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</si>
  <si>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</si>
  <si>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</si>
  <si>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</si>
  <si>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</si>
  <si>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</si>
  <si>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</si>
  <si>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</si>
  <si>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</si>
  <si>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</si>
  <si>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</si>
  <si>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</si>
  <si>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</si>
  <si>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</si>
  <si>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</si>
  <si>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</si>
  <si>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</si>
  <si>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</si>
  <si>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</si>
  <si>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</si>
  <si>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</si>
  <si>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</si>
  <si>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</si>
  <si>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</si>
  <si>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</si>
  <si>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</si>
  <si>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</si>
  <si>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</si>
  <si>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</si>
  <si>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</si>
  <si>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</si>
  <si>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</si>
  <si>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</si>
  <si>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</si>
  <si>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</si>
  <si>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</si>
  <si>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</si>
  <si>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</si>
  <si>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</si>
  <si>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</si>
  <si>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</si>
  <si>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</si>
  <si>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</si>
  <si>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</si>
  <si>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</si>
  <si>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</si>
  <si>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</si>
  <si>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</si>
  <si>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</si>
  <si>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</si>
  <si>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</si>
  <si>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</si>
  <si>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</si>
  <si>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</si>
  <si>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</si>
  <si>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</si>
  <si>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</si>
  <si>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</si>
  <si>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</si>
  <si>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</si>
  <si>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</si>
  <si>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</si>
  <si>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</si>
  <si>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</si>
  <si>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</si>
  <si>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</si>
  <si>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</si>
  <si>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</si>
  <si>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</si>
  <si>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</si>
  <si>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</si>
  <si>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</si>
  <si>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</si>
  <si>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</si>
  <si>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</si>
  <si>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</si>
  <si>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</si>
  <si>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</si>
  <si>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</si>
  <si>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</si>
  <si>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</si>
  <si>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</si>
  <si>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</si>
  <si>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</si>
  <si>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</si>
  <si>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</si>
  <si>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</si>
  <si>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</si>
  <si>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</si>
  <si>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</si>
  <si>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</si>
  <si>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</si>
  <si>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</si>
  <si>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</si>
  <si>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</si>
  <si>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</si>
  <si>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</si>
  <si>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</si>
  <si>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</si>
  <si>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</si>
  <si>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</si>
  <si>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</si>
  <si>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</si>
  <si>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</si>
  <si>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</si>
  <si>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</si>
  <si>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</si>
  <si>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</si>
  <si>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</si>
  <si>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</si>
  <si>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</si>
  <si>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</si>
  <si>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</si>
  <si>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</si>
  <si>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</si>
  <si>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</si>
  <si>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</si>
  <si>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</si>
  <si>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</si>
  <si>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</si>
  <si>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</si>
  <si>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</si>
  <si>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</si>
  <si>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</si>
  <si>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</si>
  <si>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</si>
  <si>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</si>
  <si>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</si>
  <si>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</si>
  <si>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</si>
  <si>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</si>
  <si>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</si>
  <si>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</si>
  <si>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</si>
  <si>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</si>
  <si>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</si>
  <si>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</si>
  <si>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</si>
  <si>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</si>
  <si>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</si>
  <si>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</si>
  <si>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</si>
  <si>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</si>
  <si>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</si>
  <si>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</si>
  <si>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</si>
  <si>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</si>
  <si>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</si>
  <si>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</si>
  <si>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</si>
  <si>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</si>
  <si>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</si>
  <si>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</si>
  <si>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</si>
  <si>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</si>
  <si>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</si>
  <si>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</si>
  <si>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</si>
  <si>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</si>
  <si>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</si>
  <si>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</si>
  <si>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</si>
  <si>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</si>
  <si>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</si>
  <si>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</si>
  <si>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</si>
  <si>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</si>
  <si>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</si>
  <si>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</si>
  <si>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</si>
  <si>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</si>
  <si>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</si>
  <si>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</si>
  <si>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</si>
  <si>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</si>
  <si>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</si>
  <si>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</si>
  <si>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</si>
  <si>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</si>
  <si>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</si>
  <si>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</si>
  <si>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</si>
  <si>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</si>
  <si>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</si>
  <si>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</si>
  <si>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</si>
  <si>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</si>
  <si>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</si>
  <si>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</si>
  <si>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</si>
  <si>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</si>
  <si>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</si>
  <si>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</si>
  <si>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</si>
  <si>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</si>
  <si>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</si>
  <si>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</si>
  <si>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</si>
  <si>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</si>
  <si>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</si>
  <si>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</si>
  <si>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</si>
  <si>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</si>
  <si>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</si>
  <si>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</si>
  <si>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</si>
  <si>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</si>
  <si>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</si>
  <si>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</si>
  <si>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</si>
  <si>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</si>
  <si>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</si>
  <si>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</si>
  <si>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</si>
  <si>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</si>
  <si>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</si>
  <si>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</si>
  <si>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</si>
  <si>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</si>
  <si>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</si>
  <si>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</si>
  <si>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</si>
  <si>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</si>
  <si>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</si>
  <si>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</si>
  <si>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</si>
  <si>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</si>
  <si>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</si>
  <si>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</si>
  <si>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</si>
  <si>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</si>
  <si>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</si>
  <si>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</si>
  <si>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</si>
  <si>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</si>
  <si>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</si>
  <si>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</si>
  <si>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</si>
  <si>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</si>
  <si>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</si>
  <si>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</si>
  <si>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</si>
  <si>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</si>
  <si>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</si>
  <si>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</si>
  <si>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</si>
  <si>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</si>
  <si>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</si>
  <si>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</si>
  <si>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</si>
  <si>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</si>
  <si>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</si>
  <si>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</si>
  <si>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</si>
  <si>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</si>
  <si>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</si>
  <si>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</si>
  <si>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</si>
  <si>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</si>
  <si>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</si>
  <si>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</si>
  <si>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</si>
  <si>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</si>
  <si>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</si>
  <si>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</si>
  <si>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</si>
  <si>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</si>
  <si>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</si>
  <si>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</si>
  <si>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</si>
  <si>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</si>
  <si>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</si>
  <si>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</si>
  <si>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</si>
  <si>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</si>
  <si>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</si>
  <si>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</si>
  <si>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</si>
  <si>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</si>
  <si>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</si>
  <si>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</si>
  <si>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</si>
  <si>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</si>
  <si>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</si>
  <si>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</si>
  <si>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</si>
  <si>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</si>
  <si>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</si>
  <si>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</si>
  <si>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</si>
  <si>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</si>
  <si>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</si>
  <si>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</si>
  <si>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</si>
  <si>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</si>
  <si>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</si>
  <si>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</si>
  <si>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</si>
  <si>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</si>
  <si>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</si>
  <si>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</si>
  <si>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</si>
  <si>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</si>
  <si>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</si>
  <si>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</si>
  <si>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</si>
  <si>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</si>
  <si>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</si>
  <si>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</si>
  <si>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</si>
  <si>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</si>
  <si>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</si>
  <si>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</si>
  <si>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</si>
  <si>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</si>
  <si>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</si>
  <si>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</si>
  <si>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</si>
  <si>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</si>
  <si>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</si>
  <si>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</si>
  <si>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</si>
  <si>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</si>
  <si>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</si>
  <si>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</si>
  <si>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</si>
  <si>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</si>
  <si>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</si>
  <si>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</si>
  <si>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</si>
  <si>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</si>
  <si>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</si>
  <si>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</si>
  <si>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</si>
  <si>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</si>
  <si>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</si>
  <si>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</si>
  <si>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</si>
  <si>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</si>
  <si>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</si>
  <si>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</si>
  <si>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A679134</t>
  </si>
  <si>
    <t>A679135</t>
  </si>
  <si>
    <t>A679136</t>
  </si>
  <si>
    <t>RAZVOJ SUSTAVA PROGRAMSKIH SPORAZUMA ZA FINANCIRANJE SVEUČILIŠTA I ZNANSTVENIH INSTITUTA USMJERENIH NA INOVACIJE, ISTRAŽIVANJE I RAZVOJ - NPOO (C3.2. R1-I1 )</t>
  </si>
  <si>
    <t>Pomoći iz državnog proračuna</t>
  </si>
  <si>
    <t>Darovnice</t>
  </si>
  <si>
    <t>Europski poljoprivredni jamstveni fond (EAGF)</t>
  </si>
  <si>
    <t>IZVORNI PLAN 
2026.</t>
  </si>
  <si>
    <t>UKUPNO KBF:</t>
  </si>
  <si>
    <t>A621001</t>
  </si>
  <si>
    <t>REDOVNA DJELATNOST SVEUČILIŠTA U ZAGREBU</t>
  </si>
  <si>
    <t>A621038</t>
  </si>
  <si>
    <t>PROGRAMI VJEŽBAONICA VISOKIH UČILIŠTA</t>
  </si>
  <si>
    <t>PROGRAMSKO FINANCIRANJE JAVNIH VISOKIH UČILIŠTA</t>
  </si>
  <si>
    <t>Rashodi za zapslene</t>
  </si>
  <si>
    <t>-</t>
  </si>
  <si>
    <t>REDOVNA DJELATNOST SVEUČILIŠTA U ZAGREBU (IZ EVIDENCIJSKIH PRIHODA)</t>
  </si>
  <si>
    <t>Usluga tekućeg i inevsticijskog održavanja</t>
  </si>
  <si>
    <t>NPOO</t>
  </si>
  <si>
    <t>POLUGODIŠNJI IZVJEŠTAJ O IZVRŠENJU FINANCIJSKOG PLANA KATOLIČKI BOGOSLOVNI FAKULTET
ZA PRVO POLUGODIŠTE 2026. GODINE</t>
  </si>
  <si>
    <t>INDEKS
(5)/(3)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</si>
</sst>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color theme="4" tint="-0.249977111117893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1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>
      <alignment horizontal="left" vertical="center" wrapTex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35" fillId="0" borderId="0" xfId="14" applyFont="1" applyAlignment="1">
      <alignment horizontal="center" vertical="center" wrapText="1"/>
    </xf>
    <xf numFmtId="0" fontId="21" fillId="0" borderId="0" xfId="14" applyFont="1" applyAlignment="1">
      <alignment horizontal="center" vertical="center" wrapText="1"/>
    </xf>
    <xf numFmtId="0" fontId="36" fillId="0" borderId="0" xfId="14" applyFont="1" applyAlignment="1">
      <alignment horizontal="center" vertical="center" wrapText="1"/>
    </xf>
    <xf numFmtId="4" fontId="37" fillId="4" borderId="7" xfId="2" applyNumberFormat="1" applyFont="1" applyFill="1" applyBorder="1" applyAlignment="1">
      <alignment horizontal="center" vertical="center" wrapText="1" justifyLastLine="1"/>
    </xf>
    <xf numFmtId="4" fontId="37" fillId="4" borderId="7" xfId="2" quotePrefix="1" applyNumberFormat="1" applyFont="1" applyFill="1" applyBorder="1" applyAlignment="1">
      <alignment horizontal="center" vertical="center" wrapText="1" justifyLastLine="1"/>
    </xf>
    <xf numFmtId="4" fontId="37" fillId="4" borderId="9" xfId="2" applyNumberFormat="1" applyFont="1" applyFill="1" applyBorder="1" applyAlignment="1">
      <alignment horizontal="center" vertical="center" wrapText="1" justifyLastLine="1"/>
    </xf>
    <xf numFmtId="1" fontId="38" fillId="4" borderId="4" xfId="12" applyNumberFormat="1" applyFont="1" applyFill="1" applyBorder="1" applyAlignment="1">
      <alignment horizontal="center" vertical="center"/>
    </xf>
    <xf numFmtId="1" fontId="38" fillId="4" borderId="5" xfId="12" applyNumberFormat="1" applyFont="1" applyFill="1" applyBorder="1" applyAlignment="1">
      <alignment horizontal="center" vertical="center"/>
    </xf>
    <xf numFmtId="0" fontId="18" fillId="0" borderId="10" xfId="6" quotePrefix="1" applyBorder="1" applyAlignment="1">
      <alignment horizontal="left" vertical="center" wrapText="1" indent="2" justifyLastLine="1"/>
    </xf>
    <xf numFmtId="3" fontId="22" fillId="0" borderId="0" xfId="3" applyNumberFormat="1" applyFont="1" applyFill="1" applyBorder="1" applyAlignment="1">
      <alignment horizontal="center" vertical="center"/>
    </xf>
    <xf numFmtId="4" fontId="18" fillId="0" borderId="0" xfId="3" applyNumberFormat="1" applyFont="1" applyFill="1" applyBorder="1" applyAlignment="1">
      <alignment horizontal="center" vertical="center"/>
    </xf>
    <xf numFmtId="4" fontId="22" fillId="0" borderId="11" xfId="3" applyNumberFormat="1" applyFont="1" applyFill="1" applyBorder="1" applyAlignment="1">
      <alignment horizontal="center" vertical="center"/>
    </xf>
    <xf numFmtId="0" fontId="18" fillId="0" borderId="10" xfId="7" quotePrefix="1" applyBorder="1" applyAlignment="1">
      <alignment horizontal="left" vertical="center" wrapText="1" indent="3"/>
    </xf>
    <xf numFmtId="0" fontId="18" fillId="0" borderId="10" xfId="9" quotePrefix="1" applyBorder="1" applyAlignment="1">
      <alignment horizontal="left" vertical="center" wrapText="1" indent="4"/>
    </xf>
    <xf numFmtId="0" fontId="18" fillId="3" borderId="10" xfId="10" quotePrefix="1" applyFont="1" applyFill="1" applyBorder="1" applyAlignment="1">
      <alignment horizontal="left" vertical="center" wrapText="1" indent="5"/>
    </xf>
    <xf numFmtId="0" fontId="18" fillId="3" borderId="0" xfId="10" quotePrefix="1" applyFont="1" applyFill="1" applyBorder="1">
      <alignment horizontal="left" vertical="center" wrapText="1"/>
    </xf>
    <xf numFmtId="3" fontId="22" fillId="3" borderId="0" xfId="3" applyNumberFormat="1" applyFont="1" applyFill="1" applyBorder="1" applyAlignment="1">
      <alignment horizontal="center" vertical="center"/>
    </xf>
    <xf numFmtId="4" fontId="18" fillId="3" borderId="0" xfId="3" applyNumberFormat="1" applyFont="1" applyFill="1" applyBorder="1" applyAlignment="1">
      <alignment horizontal="center" vertical="center"/>
    </xf>
    <xf numFmtId="4" fontId="22" fillId="3" borderId="11" xfId="3" applyNumberFormat="1" applyFont="1" applyFill="1" applyBorder="1" applyAlignment="1">
      <alignment horizontal="center" vertical="center"/>
    </xf>
    <xf numFmtId="0" fontId="39" fillId="4" borderId="10" xfId="10" quotePrefix="1" applyFont="1" applyFill="1" applyBorder="1" applyAlignment="1">
      <alignment horizontal="left" vertical="center" wrapText="1" indent="6"/>
    </xf>
    <xf numFmtId="0" fontId="39" fillId="4" borderId="0" xfId="10" quotePrefix="1" applyFont="1" applyFill="1" applyBorder="1">
      <alignment horizontal="left" vertical="center" wrapText="1"/>
    </xf>
    <xf numFmtId="3" fontId="39" fillId="4" borderId="0" xfId="3" applyNumberFormat="1" applyFont="1" applyFill="1" applyBorder="1" applyAlignment="1">
      <alignment horizontal="center" vertical="center"/>
    </xf>
    <xf numFmtId="4" fontId="18" fillId="4" borderId="0" xfId="3" applyNumberFormat="1" applyFont="1" applyFill="1" applyBorder="1" applyAlignment="1">
      <alignment horizontal="center" vertical="center"/>
    </xf>
    <xf numFmtId="4" fontId="22" fillId="4" borderId="11" xfId="3" applyNumberFormat="1" applyFont="1" applyFill="1" applyBorder="1" applyAlignment="1">
      <alignment horizontal="center" vertical="center"/>
    </xf>
    <xf numFmtId="0" fontId="23" fillId="0" borderId="10" xfId="10" quotePrefix="1" applyBorder="1" applyAlignment="1">
      <alignment horizontal="left" vertical="center" wrapText="1" indent="7"/>
    </xf>
    <xf numFmtId="3" fontId="22" fillId="24" borderId="0" xfId="3" applyNumberFormat="1" applyFont="1" applyFill="1" applyBorder="1" applyAlignment="1">
      <alignment horizontal="center" vertical="center"/>
    </xf>
    <xf numFmtId="0" fontId="40" fillId="0" borderId="10" xfId="10" quotePrefix="1" applyFont="1" applyBorder="1" applyAlignment="1">
      <alignment horizontal="left" vertical="center" wrapText="1" indent="8"/>
    </xf>
    <xf numFmtId="0" fontId="40" fillId="0" borderId="0" xfId="10" quotePrefix="1" applyFont="1" applyBorder="1">
      <alignment horizontal="left" vertical="center" wrapText="1"/>
    </xf>
    <xf numFmtId="0" fontId="41" fillId="0" borderId="0" xfId="8" applyNumberFormat="1" applyFont="1" applyBorder="1" applyAlignment="1">
      <alignment horizontal="center" vertical="center"/>
    </xf>
    <xf numFmtId="4" fontId="40" fillId="0" borderId="0" xfId="8" applyNumberFormat="1" applyFont="1" applyBorder="1" applyAlignment="1">
      <alignment horizontal="center" vertical="center"/>
    </xf>
    <xf numFmtId="0" fontId="41" fillId="0" borderId="11" xfId="8" applyNumberFormat="1" applyFont="1" applyBorder="1" applyAlignment="1">
      <alignment horizontal="center" vertical="center"/>
    </xf>
    <xf numFmtId="4" fontId="21" fillId="0" borderId="11" xfId="3" applyNumberFormat="1" applyFont="1" applyFill="1" applyBorder="1" applyAlignment="1">
      <alignment horizontal="center" vertical="center"/>
    </xf>
    <xf numFmtId="0" fontId="40" fillId="0" borderId="12" xfId="10" quotePrefix="1" applyFont="1" applyBorder="1" applyAlignment="1">
      <alignment horizontal="left" vertical="center" wrapText="1" indent="8"/>
    </xf>
    <xf numFmtId="0" fontId="40" fillId="0" borderId="1" xfId="10" quotePrefix="1" applyFont="1" applyBorder="1">
      <alignment horizontal="left" vertical="center" wrapText="1"/>
    </xf>
    <xf numFmtId="0" fontId="41" fillId="0" borderId="1" xfId="8" applyNumberFormat="1" applyFont="1" applyBorder="1" applyAlignment="1">
      <alignment horizontal="center" vertical="center"/>
    </xf>
    <xf numFmtId="4" fontId="40" fillId="0" borderId="1" xfId="8" applyNumberFormat="1" applyFont="1" applyBorder="1" applyAlignment="1">
      <alignment horizontal="center" vertical="center"/>
    </xf>
    <xf numFmtId="0" fontId="41" fillId="0" borderId="13" xfId="8" applyNumberFormat="1" applyFont="1" applyBorder="1" applyAlignment="1">
      <alignment horizontal="center" vertical="center"/>
    </xf>
    <xf numFmtId="4" fontId="21" fillId="3" borderId="11" xfId="3" applyNumberFormat="1" applyFont="1" applyFill="1" applyBorder="1" applyAlignment="1">
      <alignment horizontal="center" vertical="center"/>
    </xf>
    <xf numFmtId="4" fontId="21" fillId="4" borderId="11" xfId="3" applyNumberFormat="1" applyFont="1" applyFill="1" applyBorder="1" applyAlignment="1">
      <alignment horizontal="center" vertical="center"/>
    </xf>
    <xf numFmtId="3" fontId="41" fillId="0" borderId="0" xfId="8" applyNumberFormat="1" applyFont="1" applyBorder="1" applyAlignment="1">
      <alignment horizontal="center" vertical="center"/>
    </xf>
    <xf numFmtId="3" fontId="42" fillId="0" borderId="0" xfId="8" applyNumberFormat="1" applyFont="1" applyBorder="1" applyAlignment="1">
      <alignment horizontal="center" vertical="center"/>
    </xf>
    <xf numFmtId="4" fontId="43" fillId="0" borderId="0" xfId="8" applyNumberFormat="1" applyFont="1" applyBorder="1" applyAlignment="1">
      <alignment horizontal="center" vertical="center"/>
    </xf>
    <xf numFmtId="0" fontId="44" fillId="0" borderId="0" xfId="0" applyFont="1"/>
    <xf numFmtId="4" fontId="23" fillId="0" borderId="0" xfId="3" applyNumberFormat="1" applyFont="1" applyFill="1" applyBorder="1" applyAlignment="1">
      <alignment horizontal="center" vertical="center"/>
    </xf>
    <xf numFmtId="3" fontId="42" fillId="0" borderId="1" xfId="8" applyNumberFormat="1" applyFont="1" applyBorder="1" applyAlignment="1">
      <alignment horizontal="center" vertical="center"/>
    </xf>
    <xf numFmtId="3" fontId="22" fillId="4" borderId="0" xfId="3" applyNumberFormat="1" applyFont="1" applyFill="1" applyBorder="1" applyAlignment="1">
      <alignment horizontal="center" vertical="center"/>
    </xf>
    <xf numFmtId="3" fontId="21" fillId="24" borderId="0" xfId="3" applyNumberFormat="1" applyFont="1" applyFill="1" applyBorder="1" applyAlignment="1">
      <alignment horizontal="center" vertical="center"/>
    </xf>
    <xf numFmtId="3" fontId="21" fillId="4" borderId="0" xfId="3" applyNumberFormat="1" applyFont="1" applyFill="1" applyBorder="1" applyAlignment="1">
      <alignment horizontal="center" vertical="center"/>
    </xf>
    <xf numFmtId="4" fontId="39" fillId="4" borderId="11" xfId="3" applyNumberFormat="1" applyFont="1" applyFill="1" applyBorder="1" applyAlignment="1">
      <alignment horizontal="center" vertical="center"/>
    </xf>
    <xf numFmtId="4" fontId="39" fillId="0" borderId="11" xfId="3" applyNumberFormat="1" applyFont="1" applyFill="1" applyBorder="1" applyAlignment="1">
      <alignment horizontal="center" vertical="center"/>
    </xf>
    <xf numFmtId="3" fontId="42" fillId="24" borderId="0" xfId="8" applyNumberFormat="1" applyFont="1" applyFill="1" applyBorder="1" applyAlignment="1">
      <alignment horizontal="center" vertical="center"/>
    </xf>
    <xf numFmtId="4" fontId="40" fillId="0" borderId="0" xfId="3" applyNumberFormat="1" applyFont="1" applyFill="1" applyBorder="1" applyAlignment="1">
      <alignment horizontal="center" vertical="center"/>
    </xf>
    <xf numFmtId="3" fontId="18" fillId="24" borderId="0" xfId="3" applyNumberFormat="1" applyFont="1" applyFill="1" applyBorder="1" applyAlignment="1">
      <alignment horizontal="center" vertical="center"/>
    </xf>
    <xf numFmtId="0" fontId="43" fillId="3" borderId="0" xfId="10" quotePrefix="1" applyFont="1" applyFill="1" applyBorder="1">
      <alignment horizontal="left" vertical="center" wrapText="1"/>
    </xf>
    <xf numFmtId="0" fontId="42" fillId="3" borderId="0" xfId="8" applyNumberFormat="1" applyFont="1" applyFill="1" applyBorder="1" applyAlignment="1">
      <alignment horizontal="center" vertical="center"/>
    </xf>
    <xf numFmtId="4" fontId="43" fillId="3" borderId="0" xfId="8" applyNumberFormat="1" applyFont="1" applyFill="1" applyBorder="1" applyAlignment="1">
      <alignment horizontal="center" vertical="center"/>
    </xf>
    <xf numFmtId="4" fontId="23" fillId="28" borderId="0" xfId="3" applyNumberFormat="1" applyFont="1" applyFill="1" applyBorder="1" applyAlignment="1">
      <alignment horizontal="center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0" fontId="34" fillId="0" borderId="0" xfId="14" applyFont="1" applyAlignment="1">
      <alignment horizontal="center" vertical="center" wrapText="1"/>
    </xf>
    <xf numFmtId="3" fontId="37" fillId="4" borderId="3" xfId="12" applyNumberFormat="1" applyFont="1" applyFill="1" applyBorder="1" applyAlignment="1">
      <alignment horizontal="center" vertical="center" wrapText="1" justifyLastLine="1"/>
    </xf>
    <xf numFmtId="3" fontId="37" fillId="4" borderId="4" xfId="12" applyNumberFormat="1" applyFont="1" applyFill="1" applyBorder="1" applyAlignment="1">
      <alignment horizontal="center" vertical="center" wrapText="1" justifyLastLine="1"/>
    </xf>
    <xf numFmtId="3" fontId="38" fillId="4" borderId="3" xfId="12" applyNumberFormat="1" applyFont="1" applyFill="1" applyBorder="1" applyAlignment="1">
      <alignment horizontal="center" vertical="center" wrapText="1" justifyLastLine="1"/>
    </xf>
    <xf numFmtId="3" fontId="38" fillId="4" borderId="4" xfId="12" applyNumberFormat="1" applyFont="1" applyFill="1" applyBorder="1" applyAlignment="1">
      <alignment horizontal="center" vertical="center" wrapText="1" justifyLastLine="1"/>
    </xf>
  </cellXfs>
  <cellStyles count="46">
    <cellStyle name="Normal" xfId="0" builtinId="0"/>
    <cellStyle name="Normal 2" xfId="12" xr:uid="{00000000-0005-0000-0000-000000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P23" sqref="P23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80" t="s">
        <v>586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80" t="s">
        <v>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80" t="s">
        <v>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81" t="s">
        <v>2</v>
      </c>
      <c r="B7" s="181"/>
      <c r="C7" s="181"/>
      <c r="D7" s="181"/>
      <c r="E7" s="181"/>
      <c r="F7" s="7"/>
      <c r="G7" s="8"/>
      <c r="H7" s="8"/>
      <c r="I7" s="9"/>
      <c r="J7" s="10"/>
      <c r="K7" s="10"/>
    </row>
    <row r="8" spans="1:11" ht="38.25" x14ac:dyDescent="0.25">
      <c r="A8" s="182" t="s">
        <v>3</v>
      </c>
      <c r="B8" s="182"/>
      <c r="C8" s="182"/>
      <c r="D8" s="182"/>
      <c r="E8" s="182"/>
      <c r="F8" s="11" t="s">
        <v>557</v>
      </c>
      <c r="G8" s="12" t="s">
        <v>559</v>
      </c>
      <c r="H8" s="12" t="s">
        <v>560</v>
      </c>
      <c r="I8" s="11" t="s">
        <v>561</v>
      </c>
      <c r="J8" s="11" t="s">
        <v>4</v>
      </c>
      <c r="K8" s="11" t="s">
        <v>5</v>
      </c>
    </row>
    <row r="9" spans="1:11" x14ac:dyDescent="0.25">
      <c r="A9" s="178">
        <v>1</v>
      </c>
      <c r="B9" s="178"/>
      <c r="C9" s="178"/>
      <c r="D9" s="178"/>
      <c r="E9" s="179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86" t="s">
        <v>8</v>
      </c>
      <c r="B10" s="187"/>
      <c r="C10" s="187"/>
      <c r="D10" s="187"/>
      <c r="E10" s="188"/>
      <c r="F10" s="15">
        <f>+'A.1 PRIHODI EK'!C11</f>
        <v>2095092.88</v>
      </c>
      <c r="G10" s="16">
        <v>4601301</v>
      </c>
      <c r="H10" s="16">
        <f>+'A.1 PRIHODI EK'!E10</f>
        <v>0</v>
      </c>
      <c r="I10" s="15">
        <f>+'A.1 PRIHODI EK'!F11</f>
        <v>2328660.8600000003</v>
      </c>
      <c r="J10" s="17">
        <f t="shared" ref="J10:J16" si="0">+I10/F10*100</f>
        <v>111.14833534253626</v>
      </c>
      <c r="K10" s="17" t="e">
        <f t="shared" ref="K10:K16" si="1">+I10/H10*100</f>
        <v>#DIV/0!</v>
      </c>
    </row>
    <row r="11" spans="1:11" x14ac:dyDescent="0.25">
      <c r="A11" s="189" t="s">
        <v>9</v>
      </c>
      <c r="B11" s="188"/>
      <c r="C11" s="188"/>
      <c r="D11" s="188"/>
      <c r="E11" s="188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90" t="s">
        <v>10</v>
      </c>
      <c r="B12" s="191"/>
      <c r="C12" s="191"/>
      <c r="D12" s="191"/>
      <c r="E12" s="192"/>
      <c r="F12" s="18">
        <f>F10+F11</f>
        <v>2095092.88</v>
      </c>
      <c r="G12" s="19">
        <f>G10+G11</f>
        <v>4601301</v>
      </c>
      <c r="H12" s="19">
        <f>H10+H11</f>
        <v>0</v>
      </c>
      <c r="I12" s="18">
        <f>I10+I11</f>
        <v>2328660.8600000003</v>
      </c>
      <c r="J12" s="18">
        <f t="shared" si="0"/>
        <v>111.14833534253626</v>
      </c>
      <c r="K12" s="18" t="e">
        <f t="shared" si="1"/>
        <v>#DIV/0!</v>
      </c>
    </row>
    <row r="13" spans="1:11" x14ac:dyDescent="0.25">
      <c r="A13" s="193" t="s">
        <v>11</v>
      </c>
      <c r="B13" s="187"/>
      <c r="C13" s="187"/>
      <c r="D13" s="187"/>
      <c r="E13" s="187"/>
      <c r="F13" s="15">
        <f>+'A.1 RASHODI EK'!C10</f>
        <v>2110901.94</v>
      </c>
      <c r="G13" s="16">
        <v>4625666</v>
      </c>
      <c r="H13" s="16">
        <f>+'A.1 RASHODI EK'!E10</f>
        <v>0</v>
      </c>
      <c r="I13" s="15">
        <f>+'A.1 RASHODI EK'!F10</f>
        <v>2167978.09</v>
      </c>
      <c r="J13" s="17">
        <f t="shared" si="0"/>
        <v>102.70387500804515</v>
      </c>
      <c r="K13" s="17" t="e">
        <f t="shared" si="1"/>
        <v>#DIV/0!</v>
      </c>
    </row>
    <row r="14" spans="1:11" x14ac:dyDescent="0.25">
      <c r="A14" s="189" t="s">
        <v>12</v>
      </c>
      <c r="B14" s="188"/>
      <c r="C14" s="188"/>
      <c r="D14" s="188"/>
      <c r="E14" s="188"/>
      <c r="F14" s="15">
        <f>+'A.1 RASHODI EK'!C113</f>
        <v>10729.5</v>
      </c>
      <c r="G14" s="16">
        <f>+'A.1 RASHODI EK'!D113</f>
        <v>147850</v>
      </c>
      <c r="H14" s="16">
        <f>+'A.1 RASHODI EK'!E113</f>
        <v>0</v>
      </c>
      <c r="I14" s="15">
        <f>+'A.1 RASHODI EK'!F113</f>
        <v>5271.99</v>
      </c>
      <c r="J14" s="17">
        <f t="shared" si="0"/>
        <v>49.135467635956935</v>
      </c>
      <c r="K14" s="17" t="e">
        <f t="shared" si="1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2121631.44</v>
      </c>
      <c r="G15" s="19">
        <f>G13+G14</f>
        <v>4773516</v>
      </c>
      <c r="H15" s="19">
        <f>H13+H14</f>
        <v>0</v>
      </c>
      <c r="I15" s="18">
        <f>I13+I14</f>
        <v>2173250.08</v>
      </c>
      <c r="J15" s="18">
        <f t="shared" si="0"/>
        <v>102.43296922485274</v>
      </c>
      <c r="K15" s="18" t="e">
        <f t="shared" si="1"/>
        <v>#DIV/0!</v>
      </c>
    </row>
    <row r="16" spans="1:11" x14ac:dyDescent="0.25">
      <c r="A16" s="194" t="s">
        <v>14</v>
      </c>
      <c r="B16" s="191"/>
      <c r="C16" s="191"/>
      <c r="D16" s="191"/>
      <c r="E16" s="191"/>
      <c r="F16" s="22">
        <f>F12-F15</f>
        <v>-26538.560000000056</v>
      </c>
      <c r="G16" s="23">
        <f>G12-G15</f>
        <v>-172215</v>
      </c>
      <c r="H16" s="23">
        <f>H12-H15</f>
        <v>0</v>
      </c>
      <c r="I16" s="22">
        <f>I12-I15</f>
        <v>155410.78000000026</v>
      </c>
      <c r="J16" s="18">
        <f t="shared" si="0"/>
        <v>-585.60366500669193</v>
      </c>
      <c r="K16" s="18" t="e">
        <f t="shared" si="1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81" t="s">
        <v>15</v>
      </c>
      <c r="B18" s="181"/>
      <c r="C18" s="181"/>
      <c r="D18" s="181"/>
      <c r="E18" s="181"/>
      <c r="F18" s="25"/>
      <c r="G18" s="26"/>
      <c r="H18" s="26"/>
      <c r="I18" s="25"/>
      <c r="J18" s="27"/>
      <c r="K18" s="27"/>
    </row>
    <row r="19" spans="1:11" ht="38.25" x14ac:dyDescent="0.25">
      <c r="A19" s="182" t="s">
        <v>3</v>
      </c>
      <c r="B19" s="182"/>
      <c r="C19" s="182"/>
      <c r="D19" s="182"/>
      <c r="E19" s="182"/>
      <c r="F19" s="11" t="s">
        <v>557</v>
      </c>
      <c r="G19" s="12" t="s">
        <v>559</v>
      </c>
      <c r="H19" s="12" t="s">
        <v>560</v>
      </c>
      <c r="I19" s="11" t="s">
        <v>561</v>
      </c>
      <c r="J19" s="28" t="s">
        <v>4</v>
      </c>
      <c r="K19" s="28" t="s">
        <v>5</v>
      </c>
    </row>
    <row r="20" spans="1:11" x14ac:dyDescent="0.25">
      <c r="A20" s="195">
        <v>1</v>
      </c>
      <c r="B20" s="196"/>
      <c r="C20" s="196"/>
      <c r="D20" s="196"/>
      <c r="E20" s="196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86" t="s">
        <v>16</v>
      </c>
      <c r="B21" s="197"/>
      <c r="C21" s="197"/>
      <c r="D21" s="197"/>
      <c r="E21" s="197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86" t="s">
        <v>17</v>
      </c>
      <c r="B22" s="198"/>
      <c r="C22" s="198"/>
      <c r="D22" s="198"/>
      <c r="E22" s="198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83" t="s">
        <v>18</v>
      </c>
      <c r="B23" s="184"/>
      <c r="C23" s="184"/>
      <c r="D23" s="184"/>
      <c r="E23" s="18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86" t="s">
        <v>19</v>
      </c>
      <c r="B24" s="198"/>
      <c r="C24" s="198"/>
      <c r="D24" s="198"/>
      <c r="E24" s="198"/>
      <c r="F24" s="114">
        <v>413838.9</v>
      </c>
      <c r="G24" s="115">
        <v>271600</v>
      </c>
      <c r="H24" s="115"/>
      <c r="I24" s="15">
        <v>416105.14</v>
      </c>
      <c r="J24" s="17">
        <f t="shared" si="2"/>
        <v>100.54761405948062</v>
      </c>
      <c r="K24" s="17" t="e">
        <f t="shared" si="3"/>
        <v>#DIV/0!</v>
      </c>
    </row>
    <row r="25" spans="1:11" x14ac:dyDescent="0.25">
      <c r="A25" s="186" t="s">
        <v>20</v>
      </c>
      <c r="B25" s="198"/>
      <c r="C25" s="198"/>
      <c r="D25" s="198"/>
      <c r="E25" s="198"/>
      <c r="F25" s="114">
        <v>-376302</v>
      </c>
      <c r="G25" s="115">
        <v>-247235</v>
      </c>
      <c r="H25" s="115"/>
      <c r="I25" s="114">
        <v>-569502.68999999994</v>
      </c>
      <c r="J25" s="17">
        <f t="shared" si="2"/>
        <v>151.34192483696606</v>
      </c>
      <c r="K25" s="17" t="e">
        <f t="shared" si="3"/>
        <v>#DIV/0!</v>
      </c>
    </row>
    <row r="26" spans="1:11" x14ac:dyDescent="0.25">
      <c r="A26" s="183" t="s">
        <v>21</v>
      </c>
      <c r="B26" s="184"/>
      <c r="C26" s="184"/>
      <c r="D26" s="184"/>
      <c r="E26" s="185"/>
      <c r="F26" s="18">
        <f>+F23+F24+F25</f>
        <v>37536.900000000023</v>
      </c>
      <c r="G26" s="23">
        <f>+G23+G24+G25</f>
        <v>24365</v>
      </c>
      <c r="H26" s="23">
        <f>+H23+H24+H25</f>
        <v>0</v>
      </c>
      <c r="I26" s="18">
        <f>+I23+I24+I25</f>
        <v>-153397.54999999993</v>
      </c>
      <c r="J26" s="18">
        <f t="shared" si="2"/>
        <v>-408.6580138477068</v>
      </c>
      <c r="K26" s="18" t="e">
        <f t="shared" si="3"/>
        <v>#DIV/0!</v>
      </c>
    </row>
    <row r="27" spans="1:11" x14ac:dyDescent="0.25">
      <c r="A27" s="201" t="s">
        <v>22</v>
      </c>
      <c r="B27" s="201"/>
      <c r="C27" s="201"/>
      <c r="D27" s="201"/>
      <c r="E27" s="201"/>
      <c r="F27" s="22">
        <f>+F16+F26</f>
        <v>10998.339999999967</v>
      </c>
      <c r="G27" s="23">
        <f>+G16+G26</f>
        <v>-147850</v>
      </c>
      <c r="H27" s="23">
        <f>+H16+H26</f>
        <v>0</v>
      </c>
      <c r="I27" s="22">
        <f>+I16+I26</f>
        <v>2013.2300000003306</v>
      </c>
      <c r="J27" s="18">
        <f t="shared" si="2"/>
        <v>18.304853277861355</v>
      </c>
      <c r="K27" s="18" t="e">
        <f t="shared" si="3"/>
        <v>#DIV/0!</v>
      </c>
    </row>
    <row r="29" spans="1:11" ht="23.25" customHeight="1" x14ac:dyDescent="0.25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</row>
    <row r="30" spans="1:11" ht="20.25" customHeight="1" x14ac:dyDescent="0.25">
      <c r="A30" s="199" t="s">
        <v>562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</row>
    <row r="31" spans="1:11" ht="38.25" customHeight="1" x14ac:dyDescent="0.25">
      <c r="A31" s="199" t="s">
        <v>556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</row>
    <row r="32" spans="1:11" x14ac:dyDescent="0.25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</row>
    <row r="33" spans="1:11" ht="31.5" customHeight="1" x14ac:dyDescent="0.25">
      <c r="A33" s="200" t="s">
        <v>563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26" activePane="bottomRight" state="frozen"/>
      <selection pane="topRight" activeCell="C1" sqref="C1"/>
      <selection pane="bottomLeft" activeCell="A10" sqref="A10"/>
      <selection pane="bottomRight" activeCell="L64" sqref="L64"/>
    </sheetView>
  </sheetViews>
  <sheetFormatPr defaultRowHeight="12.75" x14ac:dyDescent="0.2"/>
  <cols>
    <col min="1" max="1" width="15.85546875" style="31" customWidth="1"/>
    <col min="2" max="2" width="69.28515625" style="34" bestFit="1" customWidth="1"/>
    <col min="3" max="3" width="20.140625" style="35" customWidth="1"/>
    <col min="4" max="5" width="17.5703125" style="36" bestFit="1" customWidth="1"/>
    <col min="6" max="6" width="16.42578125" style="35" customWidth="1"/>
    <col min="7" max="7" width="13.5703125" style="35" customWidth="1"/>
    <col min="8" max="8" width="11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04" t="s">
        <v>0</v>
      </c>
      <c r="B1" s="204"/>
      <c r="C1" s="204"/>
      <c r="D1" s="204"/>
      <c r="E1" s="204"/>
      <c r="F1" s="204"/>
      <c r="G1" s="204"/>
      <c r="H1" s="204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6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204" t="s">
        <v>23</v>
      </c>
      <c r="B3" s="204"/>
      <c r="C3" s="204"/>
      <c r="D3" s="204"/>
      <c r="E3" s="204"/>
      <c r="F3" s="204"/>
      <c r="G3" s="204"/>
      <c r="H3" s="204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6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6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8"/>
      <c r="B10" s="100" t="s">
        <v>25</v>
      </c>
      <c r="C10" s="91">
        <f>+C11+C70</f>
        <v>2095092.88</v>
      </c>
      <c r="D10" s="101">
        <f>+D11+D70</f>
        <v>4601301</v>
      </c>
      <c r="E10" s="101">
        <f>+E11+E70</f>
        <v>0</v>
      </c>
      <c r="F10" s="91">
        <f>+F11+F70</f>
        <v>2328660.8600000003</v>
      </c>
      <c r="G10" s="91">
        <f>+F10/C10*100</f>
        <v>111.14833534253626</v>
      </c>
      <c r="H10" s="91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2" t="s">
        <v>30</v>
      </c>
      <c r="B11" s="93" t="s">
        <v>31</v>
      </c>
      <c r="C11" s="94">
        <f>+C12+C34+C45+C51+C58+C65</f>
        <v>2095092.88</v>
      </c>
      <c r="D11" s="95">
        <f>+D12+D34+D45+D51+D58+D65</f>
        <v>4601301</v>
      </c>
      <c r="E11" s="95">
        <f>+E12+E34+E45+E51+E58+E65</f>
        <v>0</v>
      </c>
      <c r="F11" s="94">
        <f>+F12+F34+F45+F51+F58+F65</f>
        <v>2328660.8600000003</v>
      </c>
      <c r="G11" s="96">
        <f>+F11/C11*100</f>
        <v>111.14833534253626</v>
      </c>
      <c r="H11" s="96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0" t="s">
        <v>33</v>
      </c>
      <c r="B12" s="81" t="s">
        <v>34</v>
      </c>
      <c r="C12" s="77">
        <f>+C13+C15+C20+C23+C26+C29</f>
        <v>21425.29</v>
      </c>
      <c r="D12" s="44">
        <v>11915</v>
      </c>
      <c r="E12" s="44"/>
      <c r="F12" s="77">
        <f>+F13+F15+F20+F23+F26+F29</f>
        <v>14194.93</v>
      </c>
      <c r="G12" s="77">
        <f>+F12/C12*100</f>
        <v>66.253152232711898</v>
      </c>
      <c r="H12" s="77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8" t="s">
        <v>262</v>
      </c>
      <c r="B13" s="79" t="s">
        <v>263</v>
      </c>
      <c r="C13" s="77">
        <f>+C14</f>
        <v>0</v>
      </c>
      <c r="D13" s="75"/>
      <c r="E13" s="75"/>
      <c r="F13" s="77">
        <f>+F14</f>
        <v>0</v>
      </c>
      <c r="G13" s="77" t="e">
        <f t="shared" ref="G13:G72" si="0">+F13/C13*100</f>
        <v>#DIV/0!</v>
      </c>
      <c r="H13" s="77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4"/>
      <c r="E14" s="74"/>
      <c r="F14" s="43"/>
      <c r="G14" s="43" t="e">
        <f t="shared" si="0"/>
        <v>#DIV/0!</v>
      </c>
      <c r="H14" s="77"/>
      <c r="I14" s="45"/>
      <c r="J14" s="45"/>
      <c r="K14" s="45"/>
      <c r="L14" s="45"/>
      <c r="M14" s="46"/>
      <c r="N14" s="46"/>
      <c r="O14" s="46"/>
    </row>
    <row r="15" spans="1:15" x14ac:dyDescent="0.2">
      <c r="A15" s="78" t="s">
        <v>35</v>
      </c>
      <c r="B15" s="79" t="s">
        <v>36</v>
      </c>
      <c r="C15" s="77">
        <f>SUM(C16:C19)</f>
        <v>7414.87</v>
      </c>
      <c r="D15" s="75"/>
      <c r="E15" s="75"/>
      <c r="F15" s="77">
        <f>SUM(F16:F19)</f>
        <v>0</v>
      </c>
      <c r="G15" s="77">
        <f t="shared" si="0"/>
        <v>0</v>
      </c>
      <c r="H15" s="77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4"/>
      <c r="E16" s="74"/>
      <c r="F16" s="43"/>
      <c r="G16" s="43" t="e">
        <f t="shared" si="0"/>
        <v>#DIV/0!</v>
      </c>
      <c r="H16" s="77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4"/>
      <c r="E17" s="74"/>
      <c r="F17" s="48"/>
      <c r="G17" s="48" t="e">
        <f t="shared" si="0"/>
        <v>#DIV/0!</v>
      </c>
      <c r="H17" s="77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7414.87</v>
      </c>
      <c r="D18" s="74"/>
      <c r="E18" s="74"/>
      <c r="F18" s="43"/>
      <c r="G18" s="43">
        <f t="shared" si="0"/>
        <v>0</v>
      </c>
      <c r="H18" s="77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4"/>
      <c r="E19" s="74"/>
      <c r="F19" s="43"/>
      <c r="G19" s="43" t="e">
        <f t="shared" si="0"/>
        <v>#DIV/0!</v>
      </c>
      <c r="H19" s="77"/>
      <c r="I19" s="45"/>
      <c r="J19" s="45"/>
      <c r="K19" s="45"/>
      <c r="L19" s="45"/>
      <c r="M19" s="46"/>
      <c r="N19" s="46"/>
      <c r="O19" s="46"/>
    </row>
    <row r="20" spans="1:15" x14ac:dyDescent="0.2">
      <c r="A20" s="78" t="s">
        <v>270</v>
      </c>
      <c r="B20" s="79" t="s">
        <v>271</v>
      </c>
      <c r="C20" s="77">
        <f>+C21+C22</f>
        <v>0</v>
      </c>
      <c r="D20" s="75"/>
      <c r="E20" s="75"/>
      <c r="F20" s="77">
        <f>+F21+F22</f>
        <v>0</v>
      </c>
      <c r="G20" s="77" t="e">
        <f t="shared" si="0"/>
        <v>#DIV/0!</v>
      </c>
      <c r="H20" s="77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4"/>
      <c r="E21" s="74"/>
      <c r="F21" s="43"/>
      <c r="G21" s="43" t="e">
        <f t="shared" si="0"/>
        <v>#DIV/0!</v>
      </c>
      <c r="H21" s="77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4"/>
      <c r="E22" s="74"/>
      <c r="F22" s="48"/>
      <c r="G22" s="48" t="e">
        <f t="shared" si="0"/>
        <v>#DIV/0!</v>
      </c>
      <c r="H22" s="77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276</v>
      </c>
      <c r="B23" s="79" t="s">
        <v>277</v>
      </c>
      <c r="C23" s="77">
        <f>+C24+C25</f>
        <v>0</v>
      </c>
      <c r="D23" s="75"/>
      <c r="E23" s="75"/>
      <c r="F23" s="77">
        <f>+F24+F25</f>
        <v>0</v>
      </c>
      <c r="G23" s="77" t="e">
        <f t="shared" si="0"/>
        <v>#DIV/0!</v>
      </c>
      <c r="H23" s="77"/>
      <c r="I23" s="46"/>
      <c r="J23" s="46"/>
      <c r="K23" s="46"/>
      <c r="L23" s="46"/>
      <c r="M23" s="46"/>
      <c r="N23" s="46"/>
      <c r="O23" s="46"/>
    </row>
    <row r="24" spans="1:15" x14ac:dyDescent="0.2">
      <c r="A24" s="49" t="s">
        <v>278</v>
      </c>
      <c r="B24" s="47" t="s">
        <v>279</v>
      </c>
      <c r="C24" s="43"/>
      <c r="D24" s="74"/>
      <c r="E24" s="74"/>
      <c r="F24" s="43"/>
      <c r="G24" s="43" t="e">
        <f t="shared" si="0"/>
        <v>#DIV/0!</v>
      </c>
      <c r="H24" s="77"/>
      <c r="I24" s="45"/>
      <c r="J24" s="45"/>
      <c r="K24" s="45"/>
      <c r="L24" s="45"/>
      <c r="M24" s="46"/>
      <c r="N24" s="46"/>
      <c r="O24" s="46"/>
    </row>
    <row r="25" spans="1:15" x14ac:dyDescent="0.2">
      <c r="A25" s="49" t="s">
        <v>280</v>
      </c>
      <c r="B25" s="47" t="s">
        <v>281</v>
      </c>
      <c r="C25" s="43"/>
      <c r="D25" s="74"/>
      <c r="E25" s="74"/>
      <c r="F25" s="43"/>
      <c r="G25" s="43" t="e">
        <f t="shared" si="0"/>
        <v>#DIV/0!</v>
      </c>
      <c r="H25" s="77"/>
      <c r="I25" s="45"/>
      <c r="J25" s="45"/>
      <c r="K25" s="45"/>
      <c r="L25" s="45"/>
      <c r="M25" s="46"/>
      <c r="N25" s="46"/>
      <c r="O25" s="46"/>
    </row>
    <row r="26" spans="1:15" x14ac:dyDescent="0.2">
      <c r="A26" s="78" t="s">
        <v>282</v>
      </c>
      <c r="B26" s="79" t="s">
        <v>283</v>
      </c>
      <c r="C26" s="77">
        <f>+C27+C28</f>
        <v>0</v>
      </c>
      <c r="D26" s="75"/>
      <c r="E26" s="75"/>
      <c r="F26" s="77">
        <f>+F27+F28</f>
        <v>0</v>
      </c>
      <c r="G26" s="77" t="e">
        <f t="shared" si="0"/>
        <v>#DIV/0!</v>
      </c>
      <c r="H26" s="77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4"/>
      <c r="E27" s="74"/>
      <c r="F27" s="43"/>
      <c r="G27" s="43" t="e">
        <f t="shared" si="0"/>
        <v>#DIV/0!</v>
      </c>
      <c r="H27" s="77"/>
      <c r="I27" s="45"/>
      <c r="J27" s="45"/>
      <c r="K27" s="45"/>
      <c r="L27" s="45"/>
      <c r="M27" s="46"/>
      <c r="N27" s="46"/>
      <c r="O27" s="46"/>
    </row>
    <row r="28" spans="1:15" x14ac:dyDescent="0.2">
      <c r="A28" s="49" t="s">
        <v>286</v>
      </c>
      <c r="B28" s="47" t="s">
        <v>287</v>
      </c>
      <c r="C28" s="48"/>
      <c r="D28" s="74"/>
      <c r="E28" s="74"/>
      <c r="F28" s="43"/>
      <c r="G28" s="43" t="e">
        <f t="shared" si="0"/>
        <v>#DIV/0!</v>
      </c>
      <c r="H28" s="77"/>
      <c r="I28" s="45"/>
      <c r="J28" s="45"/>
      <c r="K28" s="45"/>
      <c r="L28" s="45"/>
      <c r="M28" s="46"/>
      <c r="N28" s="46"/>
      <c r="O28" s="46"/>
    </row>
    <row r="29" spans="1:15" x14ac:dyDescent="0.2">
      <c r="A29" s="78" t="s">
        <v>288</v>
      </c>
      <c r="B29" s="79" t="s">
        <v>196</v>
      </c>
      <c r="C29" s="77">
        <f>SUM(C30:C33)</f>
        <v>14010.420000000002</v>
      </c>
      <c r="D29" s="75"/>
      <c r="E29" s="75"/>
      <c r="F29" s="77">
        <f>SUM(F30:F33)</f>
        <v>14194.93</v>
      </c>
      <c r="G29" s="77">
        <f t="shared" si="0"/>
        <v>101.31694838555873</v>
      </c>
      <c r="H29" s="77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8763.6200000000008</v>
      </c>
      <c r="D30" s="75"/>
      <c r="E30" s="75"/>
      <c r="F30" s="43">
        <v>11914.93</v>
      </c>
      <c r="G30" s="43">
        <f t="shared" si="0"/>
        <v>135.95899867862823</v>
      </c>
      <c r="H30" s="77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5"/>
      <c r="E31" s="75"/>
      <c r="F31" s="43"/>
      <c r="G31" s="43" t="e">
        <f t="shared" si="0"/>
        <v>#DIV/0!</v>
      </c>
      <c r="H31" s="77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5246.8</v>
      </c>
      <c r="D32" s="75"/>
      <c r="E32" s="75"/>
      <c r="F32" s="43">
        <v>2280</v>
      </c>
      <c r="G32" s="43">
        <f t="shared" si="0"/>
        <v>43.455058321262477</v>
      </c>
      <c r="H32" s="77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5"/>
      <c r="E33" s="75"/>
      <c r="F33" s="43"/>
      <c r="G33" s="43" t="e">
        <f t="shared" si="0"/>
        <v>#DIV/0!</v>
      </c>
      <c r="H33" s="77"/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41</v>
      </c>
      <c r="B34" s="81" t="s">
        <v>42</v>
      </c>
      <c r="C34" s="77">
        <f>+C35+C42</f>
        <v>0</v>
      </c>
      <c r="D34" s="44"/>
      <c r="E34" s="44"/>
      <c r="F34" s="77">
        <f>+F35+F42</f>
        <v>0</v>
      </c>
      <c r="G34" s="77" t="e">
        <f>+F34/C34*100</f>
        <v>#DIV/0!</v>
      </c>
      <c r="H34" s="77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8" t="s">
        <v>43</v>
      </c>
      <c r="B35" s="79" t="s">
        <v>44</v>
      </c>
      <c r="C35" s="77">
        <f>SUM(C36:C41)</f>
        <v>0</v>
      </c>
      <c r="D35" s="75"/>
      <c r="E35" s="75"/>
      <c r="F35" s="77">
        <f>SUM(F36:F41)</f>
        <v>0</v>
      </c>
      <c r="G35" s="77" t="e">
        <f t="shared" si="0"/>
        <v>#DIV/0!</v>
      </c>
      <c r="H35" s="77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75"/>
      <c r="E36" s="75"/>
      <c r="F36" s="43"/>
      <c r="G36" s="43" t="e">
        <f t="shared" si="0"/>
        <v>#DIV/0!</v>
      </c>
      <c r="H36" s="77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5"/>
      <c r="E37" s="75"/>
      <c r="F37" s="43"/>
      <c r="G37" s="43" t="e">
        <f t="shared" si="0"/>
        <v>#DIV/0!</v>
      </c>
      <c r="H37" s="77"/>
      <c r="I37" s="46"/>
      <c r="J37" s="46"/>
      <c r="K37" s="46"/>
      <c r="L37" s="46"/>
      <c r="M37" s="46"/>
      <c r="N37" s="46"/>
      <c r="O37" s="46"/>
    </row>
    <row r="38" spans="1:15" x14ac:dyDescent="0.2">
      <c r="A38" s="49" t="s">
        <v>298</v>
      </c>
      <c r="B38" s="47" t="s">
        <v>299</v>
      </c>
      <c r="C38" s="43"/>
      <c r="D38" s="75"/>
      <c r="E38" s="75"/>
      <c r="F38" s="43"/>
      <c r="G38" s="43" t="e">
        <f t="shared" si="0"/>
        <v>#DIV/0!</v>
      </c>
      <c r="H38" s="77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5"/>
      <c r="E39" s="75"/>
      <c r="F39" s="43"/>
      <c r="G39" s="43" t="e">
        <f t="shared" si="0"/>
        <v>#DIV/0!</v>
      </c>
      <c r="H39" s="77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5"/>
      <c r="E40" s="75"/>
      <c r="F40" s="43"/>
      <c r="G40" s="43" t="e">
        <f t="shared" si="0"/>
        <v>#DIV/0!</v>
      </c>
      <c r="H40" s="77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5"/>
      <c r="E41" s="75"/>
      <c r="F41" s="43"/>
      <c r="G41" s="43" t="e">
        <f t="shared" si="0"/>
        <v>#DIV/0!</v>
      </c>
      <c r="H41" s="77"/>
      <c r="I41" s="46"/>
      <c r="J41" s="46"/>
      <c r="K41" s="46"/>
      <c r="L41" s="46"/>
      <c r="M41" s="46"/>
      <c r="N41" s="46"/>
      <c r="O41" s="46"/>
    </row>
    <row r="42" spans="1:15" x14ac:dyDescent="0.2">
      <c r="A42" s="78" t="s">
        <v>304</v>
      </c>
      <c r="B42" s="79" t="s">
        <v>305</v>
      </c>
      <c r="C42" s="77">
        <f>+C43+C44</f>
        <v>0</v>
      </c>
      <c r="D42" s="75"/>
      <c r="E42" s="75"/>
      <c r="F42" s="77">
        <f>+F43+F44</f>
        <v>0</v>
      </c>
      <c r="G42" s="77" t="e">
        <f t="shared" si="0"/>
        <v>#DIV/0!</v>
      </c>
      <c r="H42" s="77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5"/>
      <c r="E43" s="75"/>
      <c r="F43" s="43"/>
      <c r="G43" s="43" t="e">
        <f t="shared" si="0"/>
        <v>#DIV/0!</v>
      </c>
      <c r="H43" s="77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5"/>
      <c r="E44" s="75"/>
      <c r="F44" s="43"/>
      <c r="G44" s="43" t="e">
        <f t="shared" si="0"/>
        <v>#DIV/0!</v>
      </c>
      <c r="H44" s="77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0" t="s">
        <v>47</v>
      </c>
      <c r="B45" s="81" t="s">
        <v>48</v>
      </c>
      <c r="C45" s="77">
        <f>+C46+C48</f>
        <v>37141.82</v>
      </c>
      <c r="D45" s="44">
        <v>141000</v>
      </c>
      <c r="E45" s="44"/>
      <c r="F45" s="77">
        <f>+F46+F48</f>
        <v>30756.79</v>
      </c>
      <c r="G45" s="77">
        <f>+F45/C45*100</f>
        <v>82.809054591293602</v>
      </c>
      <c r="H45" s="77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8" t="s">
        <v>310</v>
      </c>
      <c r="B46" s="79" t="s">
        <v>311</v>
      </c>
      <c r="C46" s="77">
        <f>+C47</f>
        <v>0</v>
      </c>
      <c r="D46" s="75"/>
      <c r="E46" s="75"/>
      <c r="F46" s="77">
        <f>+F47</f>
        <v>0</v>
      </c>
      <c r="G46" s="77" t="e">
        <f t="shared" si="0"/>
        <v>#DIV/0!</v>
      </c>
      <c r="H46" s="77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5"/>
      <c r="E47" s="75"/>
      <c r="F47" s="43"/>
      <c r="G47" s="43" t="e">
        <f t="shared" si="0"/>
        <v>#DIV/0!</v>
      </c>
      <c r="H47" s="77"/>
      <c r="I47" s="46"/>
      <c r="J47" s="46"/>
      <c r="K47" s="46"/>
      <c r="L47" s="46"/>
      <c r="M47" s="46"/>
      <c r="N47" s="46"/>
      <c r="O47" s="46"/>
    </row>
    <row r="48" spans="1:15" x14ac:dyDescent="0.2">
      <c r="A48" s="78" t="s">
        <v>49</v>
      </c>
      <c r="B48" s="79" t="s">
        <v>50</v>
      </c>
      <c r="C48" s="77">
        <f>+C49+C50</f>
        <v>37141.82</v>
      </c>
      <c r="D48" s="75"/>
      <c r="E48" s="75"/>
      <c r="F48" s="77">
        <f>+F49+F50</f>
        <v>30756.79</v>
      </c>
      <c r="G48" s="77">
        <f t="shared" si="0"/>
        <v>82.809054591293602</v>
      </c>
      <c r="H48" s="77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5"/>
      <c r="E49" s="75"/>
      <c r="F49" s="43"/>
      <c r="G49" s="43" t="e">
        <f t="shared" si="0"/>
        <v>#DIV/0!</v>
      </c>
      <c r="H49" s="77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37141.82</v>
      </c>
      <c r="D50" s="75"/>
      <c r="E50" s="75"/>
      <c r="F50" s="43">
        <v>30756.79</v>
      </c>
      <c r="G50" s="43">
        <f t="shared" si="0"/>
        <v>82.809054591293602</v>
      </c>
      <c r="H50" s="77"/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316</v>
      </c>
      <c r="B51" s="81" t="s">
        <v>317</v>
      </c>
      <c r="C51" s="77">
        <f>+C52+C55</f>
        <v>37211.869999999995</v>
      </c>
      <c r="D51" s="44">
        <v>101000</v>
      </c>
      <c r="E51" s="44"/>
      <c r="F51" s="77">
        <f>+F52+F55</f>
        <v>24580.05</v>
      </c>
      <c r="G51" s="77">
        <f>+F51/C51*100</f>
        <v>66.05432621365172</v>
      </c>
      <c r="H51" s="77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8" t="s">
        <v>318</v>
      </c>
      <c r="B52" s="79" t="s">
        <v>319</v>
      </c>
      <c r="C52" s="77">
        <f>+C53+C54</f>
        <v>32161.87</v>
      </c>
      <c r="D52" s="75"/>
      <c r="E52" s="75"/>
      <c r="F52" s="77">
        <f>+F53+F54</f>
        <v>23580.05</v>
      </c>
      <c r="G52" s="77">
        <f t="shared" si="0"/>
        <v>73.316787860904853</v>
      </c>
      <c r="H52" s="77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5"/>
      <c r="E53" s="75"/>
      <c r="F53" s="43"/>
      <c r="G53" s="43" t="e">
        <f t="shared" si="0"/>
        <v>#DIV/0!</v>
      </c>
      <c r="H53" s="77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32161.87</v>
      </c>
      <c r="D54" s="75"/>
      <c r="E54" s="75"/>
      <c r="F54" s="43">
        <v>23580.05</v>
      </c>
      <c r="G54" s="43">
        <f t="shared" si="0"/>
        <v>73.316787860904853</v>
      </c>
      <c r="H54" s="77"/>
      <c r="I54" s="46"/>
      <c r="J54" s="46"/>
      <c r="K54" s="46"/>
      <c r="L54" s="46"/>
      <c r="M54" s="46"/>
      <c r="N54" s="46"/>
      <c r="O54" s="46"/>
    </row>
    <row r="55" spans="1:15" x14ac:dyDescent="0.2">
      <c r="A55" s="78" t="s">
        <v>324</v>
      </c>
      <c r="B55" s="79" t="s">
        <v>325</v>
      </c>
      <c r="C55" s="77">
        <f>+C56+C57</f>
        <v>5050</v>
      </c>
      <c r="D55" s="75"/>
      <c r="E55" s="75"/>
      <c r="F55" s="77">
        <f>+F56+F57</f>
        <v>1000</v>
      </c>
      <c r="G55" s="77">
        <f t="shared" si="0"/>
        <v>19.801980198019802</v>
      </c>
      <c r="H55" s="77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5050</v>
      </c>
      <c r="D56" s="75"/>
      <c r="E56" s="75"/>
      <c r="F56" s="43">
        <v>1000</v>
      </c>
      <c r="G56" s="43">
        <f t="shared" si="0"/>
        <v>19.801980198019802</v>
      </c>
      <c r="H56" s="77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0</v>
      </c>
      <c r="D57" s="75"/>
      <c r="E57" s="75"/>
      <c r="F57" s="43"/>
      <c r="G57" s="43" t="e">
        <f t="shared" si="0"/>
        <v>#DIV/0!</v>
      </c>
      <c r="H57" s="77"/>
      <c r="I57" s="46"/>
      <c r="J57" s="46"/>
      <c r="K57" s="46"/>
      <c r="L57" s="46"/>
      <c r="M57" s="46"/>
      <c r="N57" s="46"/>
      <c r="O57" s="46"/>
    </row>
    <row r="58" spans="1:15" x14ac:dyDescent="0.2">
      <c r="A58" s="80">
        <v>67</v>
      </c>
      <c r="B58" s="81" t="s">
        <v>536</v>
      </c>
      <c r="C58" s="77">
        <f>+C59+C63</f>
        <v>1999313.9</v>
      </c>
      <c r="D58" s="44">
        <v>4347386</v>
      </c>
      <c r="E58" s="44"/>
      <c r="F58" s="77">
        <f>+F59+F63</f>
        <v>2258892.89</v>
      </c>
      <c r="G58" s="77">
        <f>+F58/C58*100</f>
        <v>112.98340345655578</v>
      </c>
      <c r="H58" s="77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8">
        <v>671</v>
      </c>
      <c r="B59" s="79" t="s">
        <v>536</v>
      </c>
      <c r="C59" s="77">
        <f>+C60+C61+C62</f>
        <v>1999313.9</v>
      </c>
      <c r="D59" s="75"/>
      <c r="E59" s="75"/>
      <c r="F59" s="77">
        <f>+F60+F61+F62</f>
        <v>2258892.89</v>
      </c>
      <c r="G59" s="77">
        <f t="shared" si="0"/>
        <v>112.98340345655578</v>
      </c>
      <c r="H59" s="77"/>
      <c r="I59" s="46"/>
      <c r="J59" s="46"/>
      <c r="K59" s="46"/>
      <c r="L59" s="46"/>
      <c r="M59" s="46"/>
      <c r="N59" s="46"/>
      <c r="O59" s="46"/>
    </row>
    <row r="60" spans="1:15" s="120" customFormat="1" x14ac:dyDescent="0.2">
      <c r="A60" s="49">
        <v>6711</v>
      </c>
      <c r="B60" s="47" t="s">
        <v>537</v>
      </c>
      <c r="C60" s="117">
        <v>1999313.9</v>
      </c>
      <c r="D60" s="118"/>
      <c r="E60" s="118"/>
      <c r="F60" s="117">
        <v>2258892.89</v>
      </c>
      <c r="G60" s="117">
        <f t="shared" si="0"/>
        <v>112.98340345655578</v>
      </c>
      <c r="H60" s="119"/>
      <c r="I60" s="46"/>
      <c r="J60" s="46"/>
      <c r="K60" s="46"/>
      <c r="L60" s="46"/>
      <c r="M60" s="46"/>
      <c r="N60" s="46"/>
      <c r="O60" s="46"/>
    </row>
    <row r="61" spans="1:15" s="120" customFormat="1" x14ac:dyDescent="0.2">
      <c r="A61" s="49">
        <v>6712</v>
      </c>
      <c r="B61" s="47" t="s">
        <v>537</v>
      </c>
      <c r="C61" s="117"/>
      <c r="D61" s="118"/>
      <c r="E61" s="118"/>
      <c r="F61" s="117"/>
      <c r="G61" s="117" t="e">
        <f t="shared" si="0"/>
        <v>#DIV/0!</v>
      </c>
      <c r="H61" s="119"/>
      <c r="I61" s="46"/>
      <c r="J61" s="46"/>
      <c r="K61" s="46"/>
      <c r="L61" s="46"/>
      <c r="M61" s="46"/>
      <c r="N61" s="46"/>
      <c r="O61" s="46"/>
    </row>
    <row r="62" spans="1:15" s="120" customFormat="1" x14ac:dyDescent="0.2">
      <c r="A62" s="49">
        <v>6714</v>
      </c>
      <c r="B62" s="47" t="s">
        <v>538</v>
      </c>
      <c r="C62" s="117"/>
      <c r="D62" s="118"/>
      <c r="E62" s="118"/>
      <c r="F62" s="117"/>
      <c r="G62" s="117" t="e">
        <f t="shared" si="0"/>
        <v>#DIV/0!</v>
      </c>
      <c r="H62" s="119"/>
      <c r="I62" s="46"/>
      <c r="J62" s="46"/>
      <c r="K62" s="46"/>
      <c r="L62" s="46"/>
      <c r="M62" s="46"/>
      <c r="N62" s="46"/>
      <c r="O62" s="46"/>
    </row>
    <row r="63" spans="1:15" x14ac:dyDescent="0.2">
      <c r="A63" s="78">
        <v>673</v>
      </c>
      <c r="B63" s="79" t="s">
        <v>546</v>
      </c>
      <c r="C63" s="77">
        <f>+C64</f>
        <v>0</v>
      </c>
      <c r="D63" s="75"/>
      <c r="E63" s="75"/>
      <c r="F63" s="77">
        <f>+F64</f>
        <v>0</v>
      </c>
      <c r="G63" s="77" t="e">
        <f t="shared" si="0"/>
        <v>#DIV/0!</v>
      </c>
      <c r="H63" s="77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546</v>
      </c>
      <c r="C64" s="43"/>
      <c r="D64" s="75"/>
      <c r="E64" s="75"/>
      <c r="F64" s="43"/>
      <c r="G64" s="43" t="e">
        <f t="shared" si="0"/>
        <v>#DIV/0!</v>
      </c>
      <c r="H64" s="77"/>
      <c r="I64" s="46"/>
      <c r="J64" s="46"/>
      <c r="K64" s="46"/>
      <c r="L64" s="46"/>
      <c r="M64" s="46"/>
      <c r="N64" s="46"/>
      <c r="O64" s="46"/>
    </row>
    <row r="65" spans="1:15" x14ac:dyDescent="0.2">
      <c r="A65" s="80" t="s">
        <v>328</v>
      </c>
      <c r="B65" s="81" t="s">
        <v>329</v>
      </c>
      <c r="C65" s="77">
        <f>+C66+C68</f>
        <v>0</v>
      </c>
      <c r="D65" s="44"/>
      <c r="E65" s="44"/>
      <c r="F65" s="77">
        <f>+F66+F68</f>
        <v>236.2</v>
      </c>
      <c r="G65" s="77" t="e">
        <f>+F65/C65*100</f>
        <v>#DIV/0!</v>
      </c>
      <c r="H65" s="77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8" t="s">
        <v>330</v>
      </c>
      <c r="B66" s="79" t="s">
        <v>331</v>
      </c>
      <c r="C66" s="77">
        <f>+C67</f>
        <v>0</v>
      </c>
      <c r="D66" s="75"/>
      <c r="E66" s="75"/>
      <c r="F66" s="77">
        <f>+F67</f>
        <v>0</v>
      </c>
      <c r="G66" s="77" t="e">
        <f t="shared" si="0"/>
        <v>#DIV/0!</v>
      </c>
      <c r="H66" s="77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5"/>
      <c r="E67" s="75"/>
      <c r="F67" s="43"/>
      <c r="G67" s="43" t="e">
        <f t="shared" si="0"/>
        <v>#DIV/0!</v>
      </c>
      <c r="H67" s="77"/>
      <c r="I67" s="46"/>
      <c r="J67" s="46"/>
      <c r="K67" s="46"/>
      <c r="L67" s="46"/>
      <c r="M67" s="46"/>
      <c r="N67" s="46"/>
      <c r="O67" s="46"/>
    </row>
    <row r="68" spans="1:15" x14ac:dyDescent="0.2">
      <c r="A68" s="78" t="s">
        <v>334</v>
      </c>
      <c r="B68" s="79" t="s">
        <v>335</v>
      </c>
      <c r="C68" s="77">
        <f>+C69</f>
        <v>0</v>
      </c>
      <c r="D68" s="75"/>
      <c r="E68" s="75"/>
      <c r="F68" s="77">
        <f>+F69</f>
        <v>236.2</v>
      </c>
      <c r="G68" s="77" t="e">
        <f t="shared" si="0"/>
        <v>#DIV/0!</v>
      </c>
      <c r="H68" s="77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5"/>
      <c r="E69" s="75"/>
      <c r="F69" s="43">
        <v>236.2</v>
      </c>
      <c r="G69" s="43" t="e">
        <f t="shared" si="0"/>
        <v>#DIV/0!</v>
      </c>
      <c r="H69" s="77"/>
      <c r="I69" s="46"/>
      <c r="J69" s="46"/>
      <c r="K69" s="46"/>
      <c r="L69" s="46"/>
      <c r="M69" s="46"/>
      <c r="N69" s="46"/>
      <c r="O69" s="46"/>
    </row>
    <row r="70" spans="1:15" x14ac:dyDescent="0.2">
      <c r="A70" s="92" t="s">
        <v>337</v>
      </c>
      <c r="B70" s="93" t="s">
        <v>338</v>
      </c>
      <c r="C70" s="94">
        <f>+C71+C76</f>
        <v>0</v>
      </c>
      <c r="D70" s="95">
        <f>+D71+D76</f>
        <v>0</v>
      </c>
      <c r="E70" s="95">
        <f>+E71+E76</f>
        <v>0</v>
      </c>
      <c r="F70" s="94">
        <f>+F71+F76</f>
        <v>0</v>
      </c>
      <c r="G70" s="96" t="e">
        <f>+F70/C70*100</f>
        <v>#DIV/0!</v>
      </c>
      <c r="H70" s="96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0" t="s">
        <v>339</v>
      </c>
      <c r="B71" s="81" t="s">
        <v>340</v>
      </c>
      <c r="C71" s="77">
        <f>+C72+C74</f>
        <v>0</v>
      </c>
      <c r="D71" s="44"/>
      <c r="E71" s="44"/>
      <c r="F71" s="77">
        <f>+F72+F74</f>
        <v>0</v>
      </c>
      <c r="G71" s="77" t="e">
        <f>+F71/C71*100</f>
        <v>#DIV/0!</v>
      </c>
      <c r="H71" s="77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8" t="s">
        <v>341</v>
      </c>
      <c r="B72" s="79" t="s">
        <v>342</v>
      </c>
      <c r="C72" s="77">
        <f>+C73</f>
        <v>0</v>
      </c>
      <c r="D72" s="75"/>
      <c r="E72" s="75"/>
      <c r="F72" s="77">
        <f>+F73</f>
        <v>0</v>
      </c>
      <c r="G72" s="77" t="e">
        <f t="shared" si="0"/>
        <v>#DIV/0!</v>
      </c>
      <c r="H72" s="77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5"/>
      <c r="E73" s="75"/>
      <c r="F73" s="43"/>
      <c r="G73" s="43" t="e">
        <f t="shared" ref="G73:G87" si="1">+F73/C73*100</f>
        <v>#DIV/0!</v>
      </c>
      <c r="H73" s="77"/>
      <c r="I73" s="46"/>
      <c r="J73" s="46"/>
      <c r="K73" s="46"/>
      <c r="L73" s="46"/>
      <c r="M73" s="46"/>
      <c r="N73" s="46"/>
      <c r="O73" s="46"/>
    </row>
    <row r="74" spans="1:15" x14ac:dyDescent="0.2">
      <c r="A74" s="78" t="s">
        <v>345</v>
      </c>
      <c r="B74" s="79" t="s">
        <v>346</v>
      </c>
      <c r="C74" s="77">
        <f>+C75</f>
        <v>0</v>
      </c>
      <c r="D74" s="75"/>
      <c r="E74" s="75"/>
      <c r="F74" s="77">
        <f>+F75</f>
        <v>0</v>
      </c>
      <c r="G74" s="77" t="e">
        <f t="shared" si="1"/>
        <v>#DIV/0!</v>
      </c>
      <c r="H74" s="77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5"/>
      <c r="E75" s="75"/>
      <c r="F75" s="43"/>
      <c r="G75" s="43" t="e">
        <f t="shared" si="1"/>
        <v>#DIV/0!</v>
      </c>
      <c r="H75" s="77"/>
      <c r="I75" s="46"/>
      <c r="J75" s="46"/>
      <c r="K75" s="46"/>
      <c r="L75" s="46"/>
      <c r="M75" s="46"/>
      <c r="N75" s="46"/>
      <c r="O75" s="46"/>
    </row>
    <row r="76" spans="1:15" x14ac:dyDescent="0.2">
      <c r="A76" s="80" t="s">
        <v>349</v>
      </c>
      <c r="B76" s="81" t="s">
        <v>350</v>
      </c>
      <c r="C76" s="77">
        <f>+C77+C80+C84+C87</f>
        <v>0</v>
      </c>
      <c r="D76" s="44"/>
      <c r="E76" s="44"/>
      <c r="F76" s="77">
        <f>+F77+F80+F84+F87</f>
        <v>0</v>
      </c>
      <c r="G76" s="77" t="e">
        <f>+F76/C76*100</f>
        <v>#DIV/0!</v>
      </c>
      <c r="H76" s="77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8" t="s">
        <v>351</v>
      </c>
      <c r="B77" s="79" t="s">
        <v>352</v>
      </c>
      <c r="C77" s="77">
        <f>+C78+C79</f>
        <v>0</v>
      </c>
      <c r="D77" s="75"/>
      <c r="E77" s="75"/>
      <c r="F77" s="77">
        <f>+F78+F79</f>
        <v>0</v>
      </c>
      <c r="G77" s="77" t="e">
        <f t="shared" si="1"/>
        <v>#DIV/0!</v>
      </c>
      <c r="H77" s="77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5"/>
      <c r="E78" s="75"/>
      <c r="F78" s="43"/>
      <c r="G78" s="43" t="e">
        <f>+F78/C78*100</f>
        <v>#DIV/0!</v>
      </c>
      <c r="H78" s="77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5"/>
      <c r="E79" s="75"/>
      <c r="F79" s="43"/>
      <c r="G79" s="43" t="e">
        <f t="shared" si="1"/>
        <v>#DIV/0!</v>
      </c>
      <c r="H79" s="77"/>
      <c r="I79" s="46"/>
      <c r="J79" s="46"/>
      <c r="K79" s="46"/>
      <c r="L79" s="46"/>
      <c r="M79" s="46"/>
      <c r="N79" s="46"/>
      <c r="O79" s="46"/>
    </row>
    <row r="80" spans="1:15" x14ac:dyDescent="0.2">
      <c r="A80" s="78" t="s">
        <v>356</v>
      </c>
      <c r="B80" s="79" t="s">
        <v>357</v>
      </c>
      <c r="C80" s="77">
        <f>+C81+C82+C83</f>
        <v>0</v>
      </c>
      <c r="D80" s="75"/>
      <c r="E80" s="75"/>
      <c r="F80" s="77">
        <f>+F81+F82+F83</f>
        <v>0</v>
      </c>
      <c r="G80" s="77" t="e">
        <f t="shared" si="1"/>
        <v>#DIV/0!</v>
      </c>
      <c r="H80" s="77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5"/>
      <c r="E81" s="75"/>
      <c r="F81" s="43"/>
      <c r="G81" s="43" t="e">
        <f t="shared" si="1"/>
        <v>#DIV/0!</v>
      </c>
      <c r="H81" s="77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5"/>
      <c r="E82" s="75"/>
      <c r="F82" s="43"/>
      <c r="G82" s="43" t="e">
        <f t="shared" si="1"/>
        <v>#DIV/0!</v>
      </c>
      <c r="H82" s="77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5"/>
      <c r="E83" s="75"/>
      <c r="F83" s="43"/>
      <c r="G83" s="43" t="e">
        <f t="shared" si="1"/>
        <v>#DIV/0!</v>
      </c>
      <c r="H83" s="77"/>
      <c r="I83" s="46"/>
      <c r="J83" s="46"/>
      <c r="K83" s="46"/>
      <c r="L83" s="46"/>
      <c r="M83" s="46"/>
      <c r="N83" s="46"/>
      <c r="O83" s="46"/>
    </row>
    <row r="84" spans="1:15" x14ac:dyDescent="0.2">
      <c r="A84" s="78" t="s">
        <v>363</v>
      </c>
      <c r="B84" s="79" t="s">
        <v>364</v>
      </c>
      <c r="C84" s="77">
        <f>+C85+C86</f>
        <v>0</v>
      </c>
      <c r="D84" s="75"/>
      <c r="E84" s="75"/>
      <c r="F84" s="77">
        <f>+F85+F86</f>
        <v>0</v>
      </c>
      <c r="G84" s="77" t="e">
        <f t="shared" si="1"/>
        <v>#DIV/0!</v>
      </c>
      <c r="H84" s="77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5"/>
      <c r="E85" s="75"/>
      <c r="F85" s="43"/>
      <c r="G85" s="43" t="e">
        <f t="shared" si="1"/>
        <v>#DIV/0!</v>
      </c>
      <c r="H85" s="77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5"/>
      <c r="E86" s="75"/>
      <c r="F86" s="43"/>
      <c r="G86" s="43" t="e">
        <f t="shared" si="1"/>
        <v>#DIV/0!</v>
      </c>
      <c r="H86" s="77"/>
      <c r="I86" s="46"/>
      <c r="J86" s="46"/>
      <c r="K86" s="46"/>
      <c r="L86" s="46"/>
      <c r="M86" s="46"/>
      <c r="N86" s="46"/>
      <c r="O86" s="46"/>
    </row>
    <row r="87" spans="1:15" x14ac:dyDescent="0.2">
      <c r="A87" s="78" t="s">
        <v>369</v>
      </c>
      <c r="B87" s="79" t="s">
        <v>370</v>
      </c>
      <c r="C87" s="77">
        <f>+C88</f>
        <v>0</v>
      </c>
      <c r="D87" s="75"/>
      <c r="E87" s="75"/>
      <c r="F87" s="77">
        <f>+F88</f>
        <v>0</v>
      </c>
      <c r="G87" s="77" t="e">
        <f t="shared" si="1"/>
        <v>#DIV/0!</v>
      </c>
      <c r="H87" s="77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5"/>
      <c r="E88" s="75"/>
      <c r="F88" s="43"/>
      <c r="G88" s="43" t="e">
        <f>+F88/C88*100</f>
        <v>#DIV/0!</v>
      </c>
      <c r="H88" s="77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G23" sqref="G23"/>
    </sheetView>
  </sheetViews>
  <sheetFormatPr defaultRowHeight="12.75" x14ac:dyDescent="0.2"/>
  <cols>
    <col min="1" max="1" width="16.7109375" style="31" customWidth="1"/>
    <col min="2" max="2" width="53.710937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04" t="s">
        <v>0</v>
      </c>
      <c r="B1" s="204"/>
      <c r="C1" s="204"/>
      <c r="D1" s="204"/>
      <c r="E1" s="204"/>
      <c r="F1" s="204"/>
      <c r="G1" s="204"/>
      <c r="H1" s="204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6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204" t="s">
        <v>23</v>
      </c>
      <c r="B3" s="204"/>
      <c r="C3" s="204"/>
      <c r="D3" s="204"/>
      <c r="E3" s="204"/>
      <c r="F3" s="204"/>
      <c r="G3" s="204"/>
      <c r="H3" s="204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6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204" t="s">
        <v>24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6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587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8"/>
      <c r="B9" s="99" t="s">
        <v>80</v>
      </c>
      <c r="C9" s="91">
        <f>+C10+C113</f>
        <v>2121631.44</v>
      </c>
      <c r="D9" s="91">
        <f>+D10+D113</f>
        <v>4625666</v>
      </c>
      <c r="E9" s="91">
        <f>+E10+E113</f>
        <v>0</v>
      </c>
      <c r="F9" s="91">
        <f>+F10+F113</f>
        <v>2173250.08</v>
      </c>
      <c r="G9" s="91">
        <f t="shared" ref="G9:G72" si="0">+F9/C9*100</f>
        <v>102.43296922485274</v>
      </c>
      <c r="H9" s="91">
        <f>+F9/D9*100</f>
        <v>46.982425449654173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2" t="s">
        <v>81</v>
      </c>
      <c r="B10" s="93" t="s">
        <v>82</v>
      </c>
      <c r="C10" s="94">
        <f>+C11++C23+C56+C65+C73+C90+C98</f>
        <v>2110901.94</v>
      </c>
      <c r="D10" s="95">
        <f>+D11++D23+D56+D65+D73+D90+D98</f>
        <v>4477816</v>
      </c>
      <c r="E10" s="95">
        <f>+E11++E23+E56+E65+E73+E90+E98</f>
        <v>0</v>
      </c>
      <c r="F10" s="94">
        <f>+F11++F23+F56+F65+F73+F90+F98</f>
        <v>2167978.09</v>
      </c>
      <c r="G10" s="94">
        <f>+F10/C10*100</f>
        <v>102.70387500804515</v>
      </c>
      <c r="H10" s="94">
        <f>+F10/D10*100</f>
        <v>48.415970866154389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0" t="s">
        <v>83</v>
      </c>
      <c r="B11" s="81" t="s">
        <v>84</v>
      </c>
      <c r="C11" s="77">
        <f>+C12+C17+C19</f>
        <v>1872214.34</v>
      </c>
      <c r="D11" s="44">
        <v>3815117</v>
      </c>
      <c r="E11" s="44"/>
      <c r="F11" s="77">
        <f>+F12+F17+F19</f>
        <v>1895762.16</v>
      </c>
      <c r="G11" s="77">
        <f t="shared" si="0"/>
        <v>101.25775235756392</v>
      </c>
      <c r="H11" s="77">
        <f>+F11/D11*100</f>
        <v>49.690800046237108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8" t="s">
        <v>85</v>
      </c>
      <c r="B12" s="79" t="s">
        <v>86</v>
      </c>
      <c r="C12" s="77">
        <f>SUM(C13:C16)</f>
        <v>1569751.37</v>
      </c>
      <c r="D12" s="75"/>
      <c r="E12" s="75"/>
      <c r="F12" s="77">
        <f>SUM(F13:F16)</f>
        <v>1616064.75</v>
      </c>
      <c r="G12" s="77">
        <f t="shared" si="0"/>
        <v>102.95036404395684</v>
      </c>
      <c r="H12" s="77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1569751.37</v>
      </c>
      <c r="D13" s="74"/>
      <c r="E13" s="74"/>
      <c r="F13" s="43">
        <v>1616064.75</v>
      </c>
      <c r="G13" s="43">
        <f t="shared" si="0"/>
        <v>102.95036404395684</v>
      </c>
      <c r="H13" s="77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4"/>
      <c r="E14" s="74"/>
      <c r="F14" s="43"/>
      <c r="G14" s="43" t="e">
        <f t="shared" si="0"/>
        <v>#DIV/0!</v>
      </c>
      <c r="H14" s="77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4"/>
      <c r="E15" s="74"/>
      <c r="F15" s="43"/>
      <c r="G15" s="43" t="e">
        <f t="shared" si="0"/>
        <v>#DIV/0!</v>
      </c>
      <c r="H15" s="77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74"/>
      <c r="E16" s="74"/>
      <c r="F16" s="43"/>
      <c r="G16" s="43" t="e">
        <f t="shared" si="0"/>
        <v>#DIV/0!</v>
      </c>
      <c r="H16" s="77"/>
      <c r="I16" s="45"/>
      <c r="J16" s="45"/>
      <c r="K16" s="45"/>
      <c r="L16" s="45"/>
      <c r="M16" s="46"/>
      <c r="N16" s="46"/>
      <c r="O16" s="46"/>
    </row>
    <row r="17" spans="1:15" x14ac:dyDescent="0.2">
      <c r="A17" s="78" t="s">
        <v>91</v>
      </c>
      <c r="B17" s="79" t="s">
        <v>92</v>
      </c>
      <c r="C17" s="77">
        <f>+C18</f>
        <v>44901.32</v>
      </c>
      <c r="D17" s="75"/>
      <c r="E17" s="75"/>
      <c r="F17" s="77">
        <f>+F18</f>
        <v>13046.69</v>
      </c>
      <c r="G17" s="77">
        <f t="shared" si="0"/>
        <v>29.056361817425412</v>
      </c>
      <c r="H17" s="77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44901.32</v>
      </c>
      <c r="D18" s="74"/>
      <c r="E18" s="74"/>
      <c r="F18" s="43">
        <v>13046.69</v>
      </c>
      <c r="G18" s="43">
        <f t="shared" si="0"/>
        <v>29.056361817425412</v>
      </c>
      <c r="H18" s="77"/>
      <c r="I18" s="45"/>
      <c r="J18" s="45"/>
      <c r="K18" s="45"/>
      <c r="L18" s="45"/>
      <c r="M18" s="46"/>
      <c r="N18" s="46"/>
      <c r="O18" s="46"/>
    </row>
    <row r="19" spans="1:15" x14ac:dyDescent="0.2">
      <c r="A19" s="78" t="s">
        <v>94</v>
      </c>
      <c r="B19" s="79" t="s">
        <v>95</v>
      </c>
      <c r="C19" s="77">
        <f>SUM(C20:C22)</f>
        <v>257561.65</v>
      </c>
      <c r="D19" s="75"/>
      <c r="E19" s="75"/>
      <c r="F19" s="77">
        <f>SUM(F20:F22)</f>
        <v>266650.71999999997</v>
      </c>
      <c r="G19" s="77">
        <f t="shared" si="0"/>
        <v>103.52889104414417</v>
      </c>
      <c r="H19" s="77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4"/>
      <c r="E20" s="74"/>
      <c r="F20" s="43"/>
      <c r="G20" s="43" t="e">
        <f t="shared" si="0"/>
        <v>#DIV/0!</v>
      </c>
      <c r="H20" s="77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257561.65</v>
      </c>
      <c r="D21" s="74"/>
      <c r="E21" s="74"/>
      <c r="F21" s="43">
        <v>266650.71999999997</v>
      </c>
      <c r="G21" s="43">
        <f t="shared" si="0"/>
        <v>103.52889104414417</v>
      </c>
      <c r="H21" s="77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4"/>
      <c r="E22" s="74"/>
      <c r="F22" s="43"/>
      <c r="G22" s="43" t="e">
        <f t="shared" si="0"/>
        <v>#DIV/0!</v>
      </c>
      <c r="H22" s="77"/>
      <c r="I22" s="45"/>
      <c r="J22" s="45"/>
      <c r="K22" s="45"/>
      <c r="L22" s="45"/>
      <c r="M22" s="46"/>
      <c r="N22" s="46"/>
      <c r="O22" s="46"/>
    </row>
    <row r="23" spans="1:15" x14ac:dyDescent="0.2">
      <c r="A23" s="80" t="s">
        <v>98</v>
      </c>
      <c r="B23" s="81" t="s">
        <v>99</v>
      </c>
      <c r="C23" s="77">
        <f>+C24+C29+C36+C46+C48</f>
        <v>234332.11999999997</v>
      </c>
      <c r="D23" s="44">
        <v>659099</v>
      </c>
      <c r="E23" s="44"/>
      <c r="F23" s="77">
        <f>+F24+F29+F36+F46+F48</f>
        <v>270374.38</v>
      </c>
      <c r="G23" s="77">
        <f t="shared" si="0"/>
        <v>115.3808449306907</v>
      </c>
      <c r="H23" s="77">
        <f>+F23/D23*100</f>
        <v>41.021816145981106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8" t="s">
        <v>100</v>
      </c>
      <c r="B24" s="79" t="s">
        <v>101</v>
      </c>
      <c r="C24" s="77">
        <f>SUM(C25:C28)</f>
        <v>30323.58</v>
      </c>
      <c r="D24" s="75"/>
      <c r="E24" s="75"/>
      <c r="F24" s="77">
        <f>SUM(F25:F28)</f>
        <v>53952.090000000004</v>
      </c>
      <c r="G24" s="77">
        <f t="shared" si="0"/>
        <v>177.92124148929645</v>
      </c>
      <c r="H24" s="77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7345.56</v>
      </c>
      <c r="D25" s="74"/>
      <c r="E25" s="74"/>
      <c r="F25" s="43">
        <v>23007.7</v>
      </c>
      <c r="G25" s="43">
        <f t="shared" si="0"/>
        <v>313.21914190340834</v>
      </c>
      <c r="H25" s="77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22211.99</v>
      </c>
      <c r="D26" s="74"/>
      <c r="E26" s="74"/>
      <c r="F26" s="43">
        <v>28945.98</v>
      </c>
      <c r="G26" s="43">
        <f t="shared" si="0"/>
        <v>130.31691442324617</v>
      </c>
      <c r="H26" s="77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383.75</v>
      </c>
      <c r="D27" s="74"/>
      <c r="E27" s="74"/>
      <c r="F27" s="43">
        <v>1697.5</v>
      </c>
      <c r="G27" s="43">
        <f t="shared" si="0"/>
        <v>442.34527687296418</v>
      </c>
      <c r="H27" s="77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382.28</v>
      </c>
      <c r="D28" s="74"/>
      <c r="E28" s="74"/>
      <c r="F28" s="43">
        <v>300.91000000000003</v>
      </c>
      <c r="G28" s="43">
        <f t="shared" si="0"/>
        <v>78.714554776603549</v>
      </c>
      <c r="H28" s="77"/>
      <c r="I28" s="46"/>
      <c r="J28" s="46"/>
      <c r="K28" s="46"/>
      <c r="L28" s="46"/>
      <c r="M28" s="46"/>
      <c r="N28" s="46"/>
      <c r="O28" s="46"/>
    </row>
    <row r="29" spans="1:15" x14ac:dyDescent="0.2">
      <c r="A29" s="78" t="s">
        <v>110</v>
      </c>
      <c r="B29" s="79" t="s">
        <v>111</v>
      </c>
      <c r="C29" s="77">
        <f>SUM(C30:C35)</f>
        <v>45519.47</v>
      </c>
      <c r="D29" s="75"/>
      <c r="E29" s="75"/>
      <c r="F29" s="77">
        <f>SUM(F30:F35)</f>
        <v>44084.439999999988</v>
      </c>
      <c r="G29" s="77">
        <f t="shared" si="0"/>
        <v>96.84743693193262</v>
      </c>
      <c r="H29" s="77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25404.71</v>
      </c>
      <c r="D30" s="74"/>
      <c r="E30" s="74"/>
      <c r="F30" s="43">
        <v>26178.82</v>
      </c>
      <c r="G30" s="43">
        <f t="shared" si="0"/>
        <v>103.0471121299948</v>
      </c>
      <c r="H30" s="77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0</v>
      </c>
      <c r="D31" s="74"/>
      <c r="E31" s="74"/>
      <c r="F31" s="43"/>
      <c r="G31" s="43" t="e">
        <f t="shared" si="0"/>
        <v>#DIV/0!</v>
      </c>
      <c r="H31" s="77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17620.509999999998</v>
      </c>
      <c r="D32" s="74"/>
      <c r="E32" s="74"/>
      <c r="F32" s="43">
        <v>16568.16</v>
      </c>
      <c r="G32" s="43">
        <f t="shared" si="0"/>
        <v>94.027698403735201</v>
      </c>
      <c r="H32" s="77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1359.16</v>
      </c>
      <c r="D33" s="74"/>
      <c r="E33" s="74"/>
      <c r="F33" s="43">
        <v>172.81</v>
      </c>
      <c r="G33" s="43">
        <f t="shared" si="0"/>
        <v>12.714470702492717</v>
      </c>
      <c r="H33" s="77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516.95000000000005</v>
      </c>
      <c r="D34" s="74"/>
      <c r="E34" s="74"/>
      <c r="F34" s="43">
        <v>466.02</v>
      </c>
      <c r="G34" s="43">
        <f t="shared" si="0"/>
        <v>90.147983363961686</v>
      </c>
      <c r="H34" s="77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618.14</v>
      </c>
      <c r="D35" s="74"/>
      <c r="E35" s="74"/>
      <c r="F35" s="43">
        <v>698.63</v>
      </c>
      <c r="G35" s="43">
        <f t="shared" si="0"/>
        <v>113.02132203060795</v>
      </c>
      <c r="H35" s="77"/>
      <c r="I35" s="46"/>
      <c r="J35" s="46"/>
      <c r="K35" s="46"/>
      <c r="L35" s="46"/>
      <c r="M35" s="46"/>
      <c r="N35" s="46"/>
      <c r="O35" s="46"/>
    </row>
    <row r="36" spans="1:15" x14ac:dyDescent="0.2">
      <c r="A36" s="78" t="s">
        <v>122</v>
      </c>
      <c r="B36" s="79" t="s">
        <v>123</v>
      </c>
      <c r="C36" s="77">
        <f>SUM(C37:C45)</f>
        <v>135216.85999999999</v>
      </c>
      <c r="D36" s="75"/>
      <c r="E36" s="75"/>
      <c r="F36" s="77">
        <f>SUM(F37:F45)</f>
        <v>145126.34</v>
      </c>
      <c r="G36" s="77">
        <f t="shared" si="0"/>
        <v>107.32858313674789</v>
      </c>
      <c r="H36" s="77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6023.67</v>
      </c>
      <c r="D37" s="74"/>
      <c r="E37" s="74"/>
      <c r="F37" s="43">
        <v>4468.47</v>
      </c>
      <c r="G37" s="43">
        <f t="shared" si="0"/>
        <v>74.181852591526436</v>
      </c>
      <c r="H37" s="77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4329.53</v>
      </c>
      <c r="D38" s="74"/>
      <c r="E38" s="74"/>
      <c r="F38" s="43">
        <v>21344.63</v>
      </c>
      <c r="G38" s="43">
        <f t="shared" si="0"/>
        <v>493.00108787789901</v>
      </c>
      <c r="H38" s="77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5302.23</v>
      </c>
      <c r="D39" s="74"/>
      <c r="E39" s="74"/>
      <c r="F39" s="43">
        <v>2460.5</v>
      </c>
      <c r="G39" s="43">
        <f t="shared" si="0"/>
        <v>46.405003177908164</v>
      </c>
      <c r="H39" s="77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8101.51</v>
      </c>
      <c r="D40" s="74"/>
      <c r="E40" s="74"/>
      <c r="F40" s="43">
        <v>4338.08</v>
      </c>
      <c r="G40" s="43">
        <f t="shared" si="0"/>
        <v>53.546561073182652</v>
      </c>
      <c r="H40" s="77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8807.98</v>
      </c>
      <c r="D41" s="74"/>
      <c r="E41" s="74"/>
      <c r="F41" s="43">
        <v>9829.4</v>
      </c>
      <c r="G41" s="43">
        <f t="shared" si="0"/>
        <v>111.59652951073913</v>
      </c>
      <c r="H41" s="77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7410</v>
      </c>
      <c r="D42" s="74"/>
      <c r="E42" s="74"/>
      <c r="F42" s="43">
        <v>12100</v>
      </c>
      <c r="G42" s="43">
        <f t="shared" si="0"/>
        <v>163.29284750337382</v>
      </c>
      <c r="H42" s="77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50244.44</v>
      </c>
      <c r="D43" s="74"/>
      <c r="E43" s="74"/>
      <c r="F43" s="43">
        <v>48911.81</v>
      </c>
      <c r="G43" s="43">
        <f t="shared" si="0"/>
        <v>97.347706532304855</v>
      </c>
      <c r="H43" s="77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12933.48</v>
      </c>
      <c r="D44" s="74"/>
      <c r="E44" s="74"/>
      <c r="F44" s="43">
        <v>16161.57</v>
      </c>
      <c r="G44" s="43">
        <f t="shared" si="0"/>
        <v>124.95917572068771</v>
      </c>
      <c r="H44" s="77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32064.02</v>
      </c>
      <c r="D45" s="74"/>
      <c r="E45" s="74"/>
      <c r="F45" s="43">
        <v>25511.88</v>
      </c>
      <c r="G45" s="43">
        <f t="shared" si="0"/>
        <v>79.5654443828316</v>
      </c>
      <c r="H45" s="77"/>
      <c r="I45" s="46"/>
      <c r="J45" s="46"/>
      <c r="K45" s="46"/>
      <c r="L45" s="46"/>
      <c r="M45" s="46"/>
      <c r="N45" s="46"/>
      <c r="O45" s="46"/>
    </row>
    <row r="46" spans="1:15" x14ac:dyDescent="0.2">
      <c r="A46" s="78" t="s">
        <v>142</v>
      </c>
      <c r="B46" s="79" t="s">
        <v>143</v>
      </c>
      <c r="C46" s="77">
        <f>+C47</f>
        <v>6096.5</v>
      </c>
      <c r="D46" s="75"/>
      <c r="E46" s="75"/>
      <c r="F46" s="77">
        <f>+F47</f>
        <v>4845.72</v>
      </c>
      <c r="G46" s="77">
        <f t="shared" si="0"/>
        <v>79.48363815303864</v>
      </c>
      <c r="H46" s="77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6096.5</v>
      </c>
      <c r="D47" s="74"/>
      <c r="E47" s="74"/>
      <c r="F47" s="43">
        <v>4845.72</v>
      </c>
      <c r="G47" s="43">
        <f t="shared" si="0"/>
        <v>79.48363815303864</v>
      </c>
      <c r="H47" s="77"/>
      <c r="I47" s="46"/>
      <c r="J47" s="46"/>
      <c r="K47" s="46"/>
      <c r="L47" s="46"/>
      <c r="M47" s="46"/>
      <c r="N47" s="46"/>
      <c r="O47" s="46"/>
    </row>
    <row r="48" spans="1:15" x14ac:dyDescent="0.2">
      <c r="A48" s="78" t="s">
        <v>145</v>
      </c>
      <c r="B48" s="79" t="s">
        <v>146</v>
      </c>
      <c r="C48" s="77">
        <f>SUM(C49:C55)</f>
        <v>17175.71</v>
      </c>
      <c r="D48" s="75"/>
      <c r="E48" s="75"/>
      <c r="F48" s="77">
        <f>SUM(F49:F55)</f>
        <v>22365.79</v>
      </c>
      <c r="G48" s="77">
        <f t="shared" si="0"/>
        <v>130.21755723635297</v>
      </c>
      <c r="H48" s="77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4"/>
      <c r="E49" s="74"/>
      <c r="F49" s="43"/>
      <c r="G49" s="43" t="e">
        <f t="shared" si="0"/>
        <v>#DIV/0!</v>
      </c>
      <c r="H49" s="77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1353.27</v>
      </c>
      <c r="D50" s="74"/>
      <c r="E50" s="74"/>
      <c r="F50" s="43">
        <v>1321.28</v>
      </c>
      <c r="G50" s="43">
        <f t="shared" si="0"/>
        <v>97.636096270515125</v>
      </c>
      <c r="H50" s="77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9753.42</v>
      </c>
      <c r="D51" s="74"/>
      <c r="E51" s="74"/>
      <c r="F51" s="43">
        <v>13568.9</v>
      </c>
      <c r="G51" s="43">
        <f t="shared" si="0"/>
        <v>139.11940632106482</v>
      </c>
      <c r="H51" s="77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1000</v>
      </c>
      <c r="D52" s="74"/>
      <c r="E52" s="74"/>
      <c r="F52" s="43">
        <v>26.54</v>
      </c>
      <c r="G52" s="43">
        <f t="shared" si="0"/>
        <v>2.6539999999999999</v>
      </c>
      <c r="H52" s="77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2118.02</v>
      </c>
      <c r="D53" s="74"/>
      <c r="E53" s="74"/>
      <c r="F53" s="43">
        <v>2551.7199999999998</v>
      </c>
      <c r="G53" s="43">
        <f t="shared" si="0"/>
        <v>120.47667160838895</v>
      </c>
      <c r="H53" s="77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74"/>
      <c r="E54" s="74"/>
      <c r="F54" s="43"/>
      <c r="G54" s="43" t="e">
        <f t="shared" si="0"/>
        <v>#DIV/0!</v>
      </c>
      <c r="H54" s="77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2951</v>
      </c>
      <c r="D55" s="74"/>
      <c r="E55" s="74"/>
      <c r="F55" s="43">
        <v>4897.3500000000004</v>
      </c>
      <c r="G55" s="43">
        <f t="shared" si="0"/>
        <v>165.9556082683836</v>
      </c>
      <c r="H55" s="77"/>
      <c r="I55" s="46"/>
      <c r="J55" s="46"/>
      <c r="K55" s="46"/>
      <c r="L55" s="46"/>
      <c r="M55" s="46"/>
      <c r="N55" s="46"/>
      <c r="O55" s="46"/>
    </row>
    <row r="56" spans="1:15" x14ac:dyDescent="0.2">
      <c r="A56" s="80" t="s">
        <v>160</v>
      </c>
      <c r="B56" s="81" t="s">
        <v>161</v>
      </c>
      <c r="C56" s="77">
        <f>+C57+C60</f>
        <v>585.48</v>
      </c>
      <c r="D56" s="44">
        <v>1600</v>
      </c>
      <c r="E56" s="44"/>
      <c r="F56" s="77">
        <f>+F57+F60</f>
        <v>641.54999999999995</v>
      </c>
      <c r="G56" s="77">
        <f t="shared" si="0"/>
        <v>109.57675753228119</v>
      </c>
      <c r="H56" s="77">
        <f>+F56/D56*100</f>
        <v>40.096874999999997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8" t="s">
        <v>383</v>
      </c>
      <c r="B57" s="79" t="s">
        <v>384</v>
      </c>
      <c r="C57" s="77">
        <f>+C58+C59</f>
        <v>0</v>
      </c>
      <c r="D57" s="75"/>
      <c r="E57" s="75"/>
      <c r="F57" s="77">
        <f>+F58+F59</f>
        <v>0</v>
      </c>
      <c r="G57" s="77" t="e">
        <f t="shared" si="0"/>
        <v>#DIV/0!</v>
      </c>
      <c r="H57" s="77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4"/>
      <c r="E58" s="74"/>
      <c r="F58" s="43"/>
      <c r="G58" s="43" t="e">
        <f t="shared" si="0"/>
        <v>#DIV/0!</v>
      </c>
      <c r="H58" s="77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4"/>
      <c r="E59" s="74"/>
      <c r="F59" s="43"/>
      <c r="G59" s="43" t="e">
        <f t="shared" si="0"/>
        <v>#DIV/0!</v>
      </c>
      <c r="H59" s="77"/>
      <c r="I59" s="46"/>
      <c r="J59" s="46"/>
      <c r="K59" s="46"/>
      <c r="L59" s="46"/>
      <c r="M59" s="46"/>
      <c r="N59" s="46"/>
      <c r="O59" s="46"/>
    </row>
    <row r="60" spans="1:15" x14ac:dyDescent="0.2">
      <c r="A60" s="78" t="s">
        <v>162</v>
      </c>
      <c r="B60" s="79" t="s">
        <v>163</v>
      </c>
      <c r="C60" s="77">
        <f>SUM(C61:C64)</f>
        <v>585.48</v>
      </c>
      <c r="D60" s="75"/>
      <c r="E60" s="75"/>
      <c r="F60" s="77">
        <f>SUM(F61:F64)</f>
        <v>641.54999999999995</v>
      </c>
      <c r="G60" s="77">
        <f t="shared" si="0"/>
        <v>109.57675753228119</v>
      </c>
      <c r="H60" s="77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585.35</v>
      </c>
      <c r="D61" s="74"/>
      <c r="E61" s="74"/>
      <c r="F61" s="43">
        <v>641.54999999999995</v>
      </c>
      <c r="G61" s="43">
        <f t="shared" si="0"/>
        <v>109.60109336294524</v>
      </c>
      <c r="H61" s="77"/>
      <c r="I61" s="46"/>
      <c r="J61" s="46"/>
      <c r="K61" s="46"/>
      <c r="L61" s="46"/>
      <c r="M61" s="46"/>
      <c r="N61" s="46"/>
      <c r="O61" s="46"/>
    </row>
    <row r="62" spans="1:15" x14ac:dyDescent="0.2">
      <c r="A62" s="52" t="s">
        <v>389</v>
      </c>
      <c r="B62" s="47" t="s">
        <v>390</v>
      </c>
      <c r="C62" s="43"/>
      <c r="D62" s="74"/>
      <c r="E62" s="74"/>
      <c r="F62" s="43"/>
      <c r="G62" s="43" t="e">
        <f t="shared" si="0"/>
        <v>#DIV/0!</v>
      </c>
      <c r="H62" s="77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0.13</v>
      </c>
      <c r="D63" s="74"/>
      <c r="E63" s="74"/>
      <c r="F63" s="43"/>
      <c r="G63" s="43">
        <f t="shared" si="0"/>
        <v>0</v>
      </c>
      <c r="H63" s="77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4"/>
      <c r="E64" s="74"/>
      <c r="F64" s="43"/>
      <c r="G64" s="43" t="e">
        <f t="shared" si="0"/>
        <v>#DIV/0!</v>
      </c>
      <c r="H64" s="77"/>
      <c r="I64" s="46"/>
      <c r="J64" s="46"/>
      <c r="K64" s="46"/>
      <c r="L64" s="46"/>
      <c r="M64" s="46"/>
      <c r="N64" s="46"/>
      <c r="O64" s="46"/>
    </row>
    <row r="65" spans="1:15" x14ac:dyDescent="0.2">
      <c r="A65" s="80" t="s">
        <v>166</v>
      </c>
      <c r="B65" s="81" t="s">
        <v>167</v>
      </c>
      <c r="C65" s="77">
        <f>+C66+C68+C71</f>
        <v>0</v>
      </c>
      <c r="D65" s="44"/>
      <c r="E65" s="44"/>
      <c r="F65" s="77">
        <f>+F66+F68+F71</f>
        <v>0</v>
      </c>
      <c r="G65" s="77" t="e">
        <f t="shared" si="0"/>
        <v>#DIV/0!</v>
      </c>
      <c r="H65" s="77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8" t="s">
        <v>395</v>
      </c>
      <c r="B66" s="79" t="s">
        <v>396</v>
      </c>
      <c r="C66" s="77">
        <f>+C67</f>
        <v>0</v>
      </c>
      <c r="D66" s="75"/>
      <c r="E66" s="75"/>
      <c r="F66" s="77">
        <f>+F67</f>
        <v>0</v>
      </c>
      <c r="G66" s="77" t="e">
        <f t="shared" si="0"/>
        <v>#DIV/0!</v>
      </c>
      <c r="H66" s="77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4"/>
      <c r="E67" s="74"/>
      <c r="F67" s="43"/>
      <c r="G67" s="48" t="e">
        <f t="shared" si="0"/>
        <v>#DIV/0!</v>
      </c>
      <c r="H67" s="77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8" t="s">
        <v>168</v>
      </c>
      <c r="B68" s="79" t="s">
        <v>169</v>
      </c>
      <c r="C68" s="77">
        <f>+C69+C70</f>
        <v>0</v>
      </c>
      <c r="D68" s="75"/>
      <c r="E68" s="75"/>
      <c r="F68" s="77">
        <f>+F69+F70</f>
        <v>0</v>
      </c>
      <c r="G68" s="77" t="e">
        <f t="shared" si="0"/>
        <v>#DIV/0!</v>
      </c>
      <c r="H68" s="77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4"/>
      <c r="E69" s="74"/>
      <c r="F69" s="43"/>
      <c r="G69" s="48" t="e">
        <f t="shared" si="0"/>
        <v>#DIV/0!</v>
      </c>
      <c r="H69" s="77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4"/>
      <c r="E70" s="74"/>
      <c r="F70" s="43"/>
      <c r="G70" s="43" t="e">
        <f t="shared" si="0"/>
        <v>#DIV/0!</v>
      </c>
      <c r="H70" s="77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8" t="s">
        <v>172</v>
      </c>
      <c r="B71" s="79" t="s">
        <v>173</v>
      </c>
      <c r="C71" s="77">
        <f>+C72</f>
        <v>0</v>
      </c>
      <c r="D71" s="75"/>
      <c r="E71" s="75"/>
      <c r="F71" s="77">
        <f>+F72</f>
        <v>0</v>
      </c>
      <c r="G71" s="77" t="e">
        <f t="shared" si="0"/>
        <v>#DIV/0!</v>
      </c>
      <c r="H71" s="77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4"/>
      <c r="E72" s="74"/>
      <c r="F72" s="43"/>
      <c r="G72" s="43" t="e">
        <f t="shared" si="0"/>
        <v>#DIV/0!</v>
      </c>
      <c r="H72" s="77"/>
      <c r="I72" s="46"/>
      <c r="J72" s="46"/>
      <c r="K72" s="46"/>
      <c r="L72" s="46"/>
      <c r="M72" s="46"/>
      <c r="N72" s="46"/>
      <c r="O72" s="46"/>
    </row>
    <row r="73" spans="1:15" x14ac:dyDescent="0.2">
      <c r="A73" s="80" t="s">
        <v>175</v>
      </c>
      <c r="B73" s="81" t="s">
        <v>176</v>
      </c>
      <c r="C73" s="77">
        <f>+C74+C76+C78+C80+C83+C85</f>
        <v>0</v>
      </c>
      <c r="D73" s="44"/>
      <c r="E73" s="44"/>
      <c r="F73" s="77">
        <f>+F74+F76+F78+F80+F83+F85</f>
        <v>0</v>
      </c>
      <c r="G73" s="77" t="e">
        <f t="shared" ref="G73:G136" si="1">+F73/C73*100</f>
        <v>#DIV/0!</v>
      </c>
      <c r="H73" s="77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8" t="s">
        <v>177</v>
      </c>
      <c r="B74" s="79" t="s">
        <v>178</v>
      </c>
      <c r="C74" s="77">
        <f>+C75</f>
        <v>0</v>
      </c>
      <c r="D74" s="75"/>
      <c r="E74" s="75"/>
      <c r="F74" s="77">
        <f>+F75</f>
        <v>0</v>
      </c>
      <c r="G74" s="77" t="e">
        <f t="shared" si="1"/>
        <v>#DIV/0!</v>
      </c>
      <c r="H74" s="77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4"/>
      <c r="E75" s="74"/>
      <c r="F75" s="48"/>
      <c r="G75" s="43" t="e">
        <f t="shared" si="1"/>
        <v>#DIV/0!</v>
      </c>
      <c r="H75" s="77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401</v>
      </c>
      <c r="B76" s="79" t="s">
        <v>402</v>
      </c>
      <c r="C76" s="77">
        <f>+C77</f>
        <v>0</v>
      </c>
      <c r="D76" s="75"/>
      <c r="E76" s="75"/>
      <c r="F76" s="77">
        <f>+F77</f>
        <v>0</v>
      </c>
      <c r="G76" s="77" t="e">
        <f t="shared" si="1"/>
        <v>#DIV/0!</v>
      </c>
      <c r="H76" s="77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4"/>
      <c r="E77" s="74"/>
      <c r="F77" s="48"/>
      <c r="G77" s="43" t="e">
        <f t="shared" si="1"/>
        <v>#DIV/0!</v>
      </c>
      <c r="H77" s="77"/>
      <c r="I77" s="46"/>
      <c r="J77" s="46"/>
      <c r="K77" s="46"/>
      <c r="L77" s="46"/>
      <c r="M77" s="46"/>
      <c r="N77" s="46"/>
      <c r="O77" s="46"/>
    </row>
    <row r="78" spans="1:15" x14ac:dyDescent="0.2">
      <c r="A78" s="78" t="s">
        <v>181</v>
      </c>
      <c r="B78" s="79" t="s">
        <v>182</v>
      </c>
      <c r="C78" s="77">
        <f>+C79</f>
        <v>0</v>
      </c>
      <c r="D78" s="75"/>
      <c r="E78" s="75"/>
      <c r="F78" s="77">
        <f>+F79</f>
        <v>0</v>
      </c>
      <c r="G78" s="77" t="e">
        <f t="shared" si="1"/>
        <v>#DIV/0!</v>
      </c>
      <c r="H78" s="77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4"/>
      <c r="E79" s="74"/>
      <c r="F79" s="48"/>
      <c r="G79" s="43" t="e">
        <f t="shared" si="1"/>
        <v>#DIV/0!</v>
      </c>
      <c r="H79" s="77"/>
      <c r="I79" s="46"/>
      <c r="J79" s="46"/>
      <c r="K79" s="46"/>
      <c r="L79" s="46"/>
      <c r="M79" s="46"/>
      <c r="N79" s="46"/>
      <c r="O79" s="46"/>
    </row>
    <row r="80" spans="1:15" x14ac:dyDescent="0.2">
      <c r="A80" s="78" t="s">
        <v>185</v>
      </c>
      <c r="B80" s="79" t="s">
        <v>186</v>
      </c>
      <c r="C80" s="77">
        <f>+C81+C82</f>
        <v>0</v>
      </c>
      <c r="D80" s="75"/>
      <c r="E80" s="75"/>
      <c r="F80" s="77">
        <f>+F81+F82</f>
        <v>0</v>
      </c>
      <c r="G80" s="77" t="e">
        <f t="shared" si="1"/>
        <v>#DIV/0!</v>
      </c>
      <c r="H80" s="77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4"/>
      <c r="E81" s="74"/>
      <c r="F81" s="43"/>
      <c r="G81" s="43" t="e">
        <f t="shared" si="1"/>
        <v>#DIV/0!</v>
      </c>
      <c r="H81" s="77"/>
      <c r="I81" s="46"/>
      <c r="J81" s="46"/>
      <c r="K81" s="46"/>
      <c r="L81" s="46"/>
      <c r="M81" s="46"/>
      <c r="N81" s="46"/>
      <c r="O81" s="46"/>
    </row>
    <row r="82" spans="1:15" x14ac:dyDescent="0.2">
      <c r="A82" s="52" t="s">
        <v>189</v>
      </c>
      <c r="B82" s="47" t="s">
        <v>190</v>
      </c>
      <c r="C82" s="48"/>
      <c r="D82" s="74"/>
      <c r="E82" s="74"/>
      <c r="F82" s="48"/>
      <c r="G82" s="43" t="e">
        <f t="shared" si="1"/>
        <v>#DIV/0!</v>
      </c>
      <c r="H82" s="77"/>
      <c r="I82" s="46"/>
      <c r="J82" s="46"/>
      <c r="K82" s="46"/>
      <c r="L82" s="46"/>
      <c r="M82" s="46"/>
      <c r="N82" s="46"/>
      <c r="O82" s="46"/>
    </row>
    <row r="83" spans="1:15" x14ac:dyDescent="0.2">
      <c r="A83" s="78" t="s">
        <v>191</v>
      </c>
      <c r="B83" s="79" t="s">
        <v>192</v>
      </c>
      <c r="C83" s="77">
        <f>+C84</f>
        <v>0</v>
      </c>
      <c r="D83" s="75"/>
      <c r="E83" s="75"/>
      <c r="F83" s="77">
        <f>+F84</f>
        <v>0</v>
      </c>
      <c r="G83" s="77" t="e">
        <f t="shared" si="1"/>
        <v>#DIV/0!</v>
      </c>
      <c r="H83" s="77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4"/>
      <c r="E84" s="74"/>
      <c r="F84" s="43"/>
      <c r="G84" s="43" t="e">
        <f t="shared" si="1"/>
        <v>#DIV/0!</v>
      </c>
      <c r="H84" s="77"/>
      <c r="I84" s="46"/>
      <c r="J84" s="46"/>
      <c r="K84" s="46"/>
      <c r="L84" s="46"/>
      <c r="M84" s="46"/>
      <c r="N84" s="46"/>
      <c r="O84" s="46"/>
    </row>
    <row r="85" spans="1:15" x14ac:dyDescent="0.2">
      <c r="A85" s="78" t="s">
        <v>195</v>
      </c>
      <c r="B85" s="79" t="s">
        <v>196</v>
      </c>
      <c r="C85" s="77">
        <f>SUM(C86:C89)</f>
        <v>0</v>
      </c>
      <c r="D85" s="75"/>
      <c r="E85" s="75"/>
      <c r="F85" s="77">
        <f>SUM(F86:F89)</f>
        <v>0</v>
      </c>
      <c r="G85" s="77" t="e">
        <f t="shared" si="1"/>
        <v>#DIV/0!</v>
      </c>
      <c r="H85" s="77"/>
      <c r="I85" s="46"/>
      <c r="J85" s="46"/>
      <c r="K85" s="46"/>
      <c r="L85" s="46"/>
      <c r="M85" s="46"/>
      <c r="N85" s="46"/>
      <c r="O85" s="46"/>
    </row>
    <row r="86" spans="1:15" x14ac:dyDescent="0.2">
      <c r="A86" s="52" t="s">
        <v>197</v>
      </c>
      <c r="B86" s="47" t="s">
        <v>198</v>
      </c>
      <c r="C86" s="43"/>
      <c r="D86" s="74"/>
      <c r="E86" s="74"/>
      <c r="F86" s="43"/>
      <c r="G86" s="43" t="e">
        <f t="shared" si="1"/>
        <v>#DIV/0!</v>
      </c>
      <c r="H86" s="77"/>
      <c r="I86" s="46"/>
      <c r="J86" s="46"/>
      <c r="K86" s="46"/>
      <c r="L86" s="46"/>
      <c r="M86" s="46"/>
      <c r="N86" s="46"/>
      <c r="O86" s="46"/>
    </row>
    <row r="87" spans="1:15" x14ac:dyDescent="0.2">
      <c r="A87" s="52" t="s">
        <v>199</v>
      </c>
      <c r="B87" s="47" t="s">
        <v>200</v>
      </c>
      <c r="C87" s="43"/>
      <c r="D87" s="74"/>
      <c r="E87" s="74"/>
      <c r="F87" s="43"/>
      <c r="G87" s="43" t="e">
        <f t="shared" si="1"/>
        <v>#DIV/0!</v>
      </c>
      <c r="H87" s="77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5"/>
      <c r="E88" s="75"/>
      <c r="F88" s="43"/>
      <c r="G88" s="43" t="e">
        <f t="shared" si="1"/>
        <v>#DIV/0!</v>
      </c>
      <c r="H88" s="77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5"/>
      <c r="E89" s="75"/>
      <c r="F89" s="43"/>
      <c r="G89" s="43" t="e">
        <f t="shared" si="1"/>
        <v>#DIV/0!</v>
      </c>
      <c r="H89" s="77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0" t="s">
        <v>203</v>
      </c>
      <c r="B90" s="81" t="s">
        <v>204</v>
      </c>
      <c r="C90" s="77">
        <f>+C91+C94</f>
        <v>2270</v>
      </c>
      <c r="D90" s="44"/>
      <c r="E90" s="44"/>
      <c r="F90" s="77">
        <f>+F91+F94</f>
        <v>0</v>
      </c>
      <c r="G90" s="77">
        <f t="shared" si="1"/>
        <v>0</v>
      </c>
      <c r="H90" s="77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8" t="s">
        <v>406</v>
      </c>
      <c r="B91" s="79" t="s">
        <v>407</v>
      </c>
      <c r="C91" s="77">
        <f>+C92+C93</f>
        <v>0</v>
      </c>
      <c r="D91" s="75"/>
      <c r="E91" s="75"/>
      <c r="F91" s="77">
        <f>+F92+F93</f>
        <v>0</v>
      </c>
      <c r="G91" s="77" t="e">
        <f t="shared" si="1"/>
        <v>#DIV/0!</v>
      </c>
      <c r="H91" s="77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5"/>
      <c r="E92" s="75"/>
      <c r="F92" s="43"/>
      <c r="G92" s="43" t="e">
        <f t="shared" si="1"/>
        <v>#DIV/0!</v>
      </c>
      <c r="H92" s="77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5"/>
      <c r="E93" s="75"/>
      <c r="F93" s="43"/>
      <c r="G93" s="43" t="e">
        <f t="shared" si="1"/>
        <v>#DIV/0!</v>
      </c>
      <c r="H93" s="77"/>
      <c r="I93" s="46"/>
      <c r="J93" s="46"/>
      <c r="K93" s="46"/>
      <c r="L93" s="46"/>
      <c r="M93" s="46"/>
      <c r="N93" s="46"/>
      <c r="O93" s="46"/>
    </row>
    <row r="94" spans="1:15" x14ac:dyDescent="0.2">
      <c r="A94" s="78" t="s">
        <v>205</v>
      </c>
      <c r="B94" s="79" t="s">
        <v>206</v>
      </c>
      <c r="C94" s="77">
        <f>SUM(C95:C97)</f>
        <v>2270</v>
      </c>
      <c r="D94" s="75"/>
      <c r="E94" s="75"/>
      <c r="F94" s="77">
        <f>SUM(F95:F97)</f>
        <v>0</v>
      </c>
      <c r="G94" s="77">
        <f t="shared" si="1"/>
        <v>0</v>
      </c>
      <c r="H94" s="77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2270</v>
      </c>
      <c r="D95" s="75"/>
      <c r="E95" s="75"/>
      <c r="F95" s="43"/>
      <c r="G95" s="43">
        <f t="shared" si="1"/>
        <v>0</v>
      </c>
      <c r="H95" s="77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5"/>
      <c r="E96" s="75"/>
      <c r="F96" s="43"/>
      <c r="G96" s="43" t="e">
        <f t="shared" si="1"/>
        <v>#DIV/0!</v>
      </c>
      <c r="H96" s="77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5"/>
      <c r="E97" s="75"/>
      <c r="F97" s="43"/>
      <c r="G97" s="43" t="e">
        <f t="shared" si="1"/>
        <v>#DIV/0!</v>
      </c>
      <c r="H97" s="77"/>
      <c r="I97" s="46"/>
      <c r="J97" s="46"/>
      <c r="K97" s="46"/>
      <c r="L97" s="46"/>
      <c r="M97" s="46"/>
      <c r="N97" s="46"/>
      <c r="O97" s="46"/>
    </row>
    <row r="98" spans="1:15" x14ac:dyDescent="0.2">
      <c r="A98" s="80" t="s">
        <v>209</v>
      </c>
      <c r="B98" s="81" t="s">
        <v>210</v>
      </c>
      <c r="C98" s="77">
        <f>+C99+C103+C107</f>
        <v>1500</v>
      </c>
      <c r="D98" s="44">
        <v>2000</v>
      </c>
      <c r="E98" s="44"/>
      <c r="F98" s="77">
        <f>+F99+F103+F107</f>
        <v>1200</v>
      </c>
      <c r="G98" s="77">
        <f t="shared" si="1"/>
        <v>80</v>
      </c>
      <c r="H98" s="77">
        <f>+F98/D98*100</f>
        <v>60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8" t="s">
        <v>211</v>
      </c>
      <c r="B99" s="79" t="s">
        <v>212</v>
      </c>
      <c r="C99" s="77">
        <f>SUM(C100:C102)</f>
        <v>1500</v>
      </c>
      <c r="D99" s="75"/>
      <c r="E99" s="75"/>
      <c r="F99" s="77">
        <f>SUM(F100:F102)</f>
        <v>1200</v>
      </c>
      <c r="G99" s="77">
        <f t="shared" si="1"/>
        <v>80</v>
      </c>
      <c r="H99" s="77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1500</v>
      </c>
      <c r="D100" s="75"/>
      <c r="E100" s="75"/>
      <c r="F100" s="43">
        <v>1200</v>
      </c>
      <c r="G100" s="43">
        <f t="shared" si="1"/>
        <v>80</v>
      </c>
      <c r="H100" s="77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5"/>
      <c r="E101" s="75"/>
      <c r="F101" s="43"/>
      <c r="G101" s="43" t="e">
        <f t="shared" si="1"/>
        <v>#DIV/0!</v>
      </c>
      <c r="H101" s="77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5"/>
      <c r="E102" s="75"/>
      <c r="F102" s="43"/>
      <c r="G102" s="43" t="e">
        <f t="shared" si="1"/>
        <v>#DIV/0!</v>
      </c>
      <c r="H102" s="77"/>
      <c r="I102" s="46"/>
      <c r="J102" s="46"/>
      <c r="K102" s="46"/>
      <c r="L102" s="46"/>
      <c r="M102" s="46"/>
      <c r="N102" s="46"/>
      <c r="O102" s="46"/>
    </row>
    <row r="103" spans="1:15" x14ac:dyDescent="0.2">
      <c r="A103" s="78" t="s">
        <v>217</v>
      </c>
      <c r="B103" s="79" t="s">
        <v>218</v>
      </c>
      <c r="C103" s="77">
        <f>SUM(C104:C106)</f>
        <v>0</v>
      </c>
      <c r="D103" s="75"/>
      <c r="E103" s="75"/>
      <c r="F103" s="77">
        <f>SUM(F104:F106)</f>
        <v>0</v>
      </c>
      <c r="G103" s="77" t="e">
        <f t="shared" si="1"/>
        <v>#DIV/0!</v>
      </c>
      <c r="H103" s="77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5"/>
      <c r="E104" s="75"/>
      <c r="F104" s="43"/>
      <c r="G104" s="43" t="e">
        <f t="shared" si="1"/>
        <v>#DIV/0!</v>
      </c>
      <c r="H104" s="77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5"/>
      <c r="E105" s="75"/>
      <c r="F105" s="43"/>
      <c r="G105" s="43" t="e">
        <f t="shared" si="1"/>
        <v>#DIV/0!</v>
      </c>
      <c r="H105" s="77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5"/>
      <c r="E106" s="75"/>
      <c r="F106" s="43"/>
      <c r="G106" s="43" t="e">
        <f t="shared" si="1"/>
        <v>#DIV/0!</v>
      </c>
      <c r="H106" s="77"/>
      <c r="I106" s="46"/>
      <c r="J106" s="46"/>
      <c r="K106" s="46"/>
      <c r="L106" s="46"/>
      <c r="M106" s="46"/>
      <c r="N106" s="46"/>
      <c r="O106" s="46"/>
    </row>
    <row r="107" spans="1:15" x14ac:dyDescent="0.2">
      <c r="A107" s="78" t="s">
        <v>223</v>
      </c>
      <c r="B107" s="79" t="s">
        <v>224</v>
      </c>
      <c r="C107" s="77">
        <f>SUM(C108:C112)</f>
        <v>0</v>
      </c>
      <c r="D107" s="75"/>
      <c r="E107" s="75"/>
      <c r="F107" s="77">
        <f>SUM(F108:F112)</f>
        <v>0</v>
      </c>
      <c r="G107" s="77" t="e">
        <f t="shared" si="1"/>
        <v>#DIV/0!</v>
      </c>
      <c r="H107" s="77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5"/>
      <c r="E108" s="75"/>
      <c r="F108" s="43"/>
      <c r="G108" s="43" t="e">
        <f t="shared" si="1"/>
        <v>#DIV/0!</v>
      </c>
      <c r="H108" s="77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5"/>
      <c r="E109" s="75"/>
      <c r="F109" s="43"/>
      <c r="G109" s="43" t="e">
        <f t="shared" si="1"/>
        <v>#DIV/0!</v>
      </c>
      <c r="H109" s="77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5"/>
      <c r="E110" s="75"/>
      <c r="F110" s="43"/>
      <c r="G110" s="43" t="e">
        <f t="shared" si="1"/>
        <v>#DIV/0!</v>
      </c>
      <c r="H110" s="77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5"/>
      <c r="E111" s="75"/>
      <c r="F111" s="43"/>
      <c r="G111" s="43" t="e">
        <f t="shared" si="1"/>
        <v>#DIV/0!</v>
      </c>
      <c r="H111" s="77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5"/>
      <c r="E112" s="75"/>
      <c r="F112" s="43"/>
      <c r="G112" s="43" t="e">
        <f t="shared" si="1"/>
        <v>#DIV/0!</v>
      </c>
      <c r="H112" s="77"/>
      <c r="I112" s="46"/>
      <c r="J112" s="46"/>
      <c r="K112" s="46"/>
      <c r="L112" s="46"/>
      <c r="M112" s="46"/>
      <c r="N112" s="46"/>
      <c r="O112" s="46"/>
    </row>
    <row r="113" spans="1:15" x14ac:dyDescent="0.2">
      <c r="A113" s="92" t="s">
        <v>57</v>
      </c>
      <c r="B113" s="93" t="s">
        <v>227</v>
      </c>
      <c r="C113" s="94">
        <f>+C114+C121+C148+C151+C154</f>
        <v>10729.5</v>
      </c>
      <c r="D113" s="95">
        <f>+D114+D121+D148+D151+D154</f>
        <v>147850</v>
      </c>
      <c r="E113" s="95">
        <f>+E114+E121+E148+E151+E154</f>
        <v>0</v>
      </c>
      <c r="F113" s="94">
        <f>+F114+F121+F148+F151+F154</f>
        <v>5271.99</v>
      </c>
      <c r="G113" s="94">
        <f t="shared" si="1"/>
        <v>49.135467635956935</v>
      </c>
      <c r="H113" s="94">
        <f>+F113/D113*100</f>
        <v>3.5657693608386878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0" t="s">
        <v>59</v>
      </c>
      <c r="B114" s="81" t="s">
        <v>228</v>
      </c>
      <c r="C114" s="77">
        <f>+C115+C117</f>
        <v>0</v>
      </c>
      <c r="D114" s="44">
        <v>8000</v>
      </c>
      <c r="E114" s="44"/>
      <c r="F114" s="77">
        <f>+F115+F117</f>
        <v>0</v>
      </c>
      <c r="G114" s="77" t="e">
        <f t="shared" si="1"/>
        <v>#DIV/0!</v>
      </c>
      <c r="H114" s="77">
        <f>+F114/D114*100</f>
        <v>0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8" t="s">
        <v>427</v>
      </c>
      <c r="B115" s="79" t="s">
        <v>428</v>
      </c>
      <c r="C115" s="77">
        <f>+C116</f>
        <v>0</v>
      </c>
      <c r="D115" s="75"/>
      <c r="E115" s="75"/>
      <c r="F115" s="77">
        <f>+F116</f>
        <v>0</v>
      </c>
      <c r="G115" s="77" t="e">
        <f t="shared" si="1"/>
        <v>#DIV/0!</v>
      </c>
      <c r="H115" s="77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5"/>
      <c r="E116" s="75"/>
      <c r="F116" s="43"/>
      <c r="G116" s="43" t="e">
        <f t="shared" si="1"/>
        <v>#DIV/0!</v>
      </c>
      <c r="H116" s="77"/>
      <c r="I116" s="46"/>
      <c r="J116" s="46"/>
      <c r="K116" s="46"/>
      <c r="L116" s="46"/>
      <c r="M116" s="46"/>
      <c r="N116" s="46"/>
      <c r="O116" s="46"/>
    </row>
    <row r="117" spans="1:15" x14ac:dyDescent="0.2">
      <c r="A117" s="78" t="s">
        <v>229</v>
      </c>
      <c r="B117" s="79" t="s">
        <v>230</v>
      </c>
      <c r="C117" s="77">
        <f>+C118+C119+C120</f>
        <v>0</v>
      </c>
      <c r="D117" s="75"/>
      <c r="E117" s="75"/>
      <c r="F117" s="77">
        <f>+F118+F119+F120</f>
        <v>0</v>
      </c>
      <c r="G117" s="77" t="e">
        <f t="shared" si="1"/>
        <v>#DIV/0!</v>
      </c>
      <c r="H117" s="77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5"/>
      <c r="E118" s="75"/>
      <c r="F118" s="43"/>
      <c r="G118" s="43" t="e">
        <f t="shared" si="1"/>
        <v>#DIV/0!</v>
      </c>
      <c r="H118" s="77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5"/>
      <c r="E119" s="75"/>
      <c r="F119" s="43"/>
      <c r="G119" s="43" t="e">
        <f t="shared" si="1"/>
        <v>#DIV/0!</v>
      </c>
      <c r="H119" s="77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5"/>
      <c r="E120" s="75"/>
      <c r="F120" s="43"/>
      <c r="G120" s="43" t="e">
        <f t="shared" si="1"/>
        <v>#DIV/0!</v>
      </c>
      <c r="H120" s="77"/>
      <c r="I120" s="46"/>
      <c r="J120" s="46"/>
      <c r="K120" s="46"/>
      <c r="L120" s="46"/>
      <c r="M120" s="46"/>
      <c r="N120" s="46"/>
      <c r="O120" s="46"/>
    </row>
    <row r="121" spans="1:15" x14ac:dyDescent="0.2">
      <c r="A121" s="80" t="s">
        <v>233</v>
      </c>
      <c r="B121" s="81" t="s">
        <v>234</v>
      </c>
      <c r="C121" s="77">
        <f>+C122+C126+C134+C137+C141+C144</f>
        <v>10729.5</v>
      </c>
      <c r="D121" s="44">
        <v>116850</v>
      </c>
      <c r="E121" s="44"/>
      <c r="F121" s="77">
        <f>+F122+F126+F134+F137+F141+F144</f>
        <v>5271.99</v>
      </c>
      <c r="G121" s="77">
        <f t="shared" si="1"/>
        <v>49.135467635956935</v>
      </c>
      <c r="H121" s="77">
        <f>+F121/D121*100</f>
        <v>4.5117586649550709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8" t="s">
        <v>235</v>
      </c>
      <c r="B122" s="79" t="s">
        <v>236</v>
      </c>
      <c r="C122" s="77">
        <f>SUM(C123:C125)</f>
        <v>0</v>
      </c>
      <c r="D122" s="75"/>
      <c r="E122" s="75"/>
      <c r="F122" s="77">
        <f>SUM(F123:F125)</f>
        <v>0</v>
      </c>
      <c r="G122" s="77" t="e">
        <f t="shared" si="1"/>
        <v>#DIV/0!</v>
      </c>
      <c r="H122" s="77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5"/>
      <c r="E123" s="75"/>
      <c r="F123" s="43"/>
      <c r="G123" s="43" t="e">
        <f t="shared" si="1"/>
        <v>#DIV/0!</v>
      </c>
      <c r="H123" s="77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5"/>
      <c r="E124" s="75"/>
      <c r="F124" s="43"/>
      <c r="G124" s="43" t="e">
        <f t="shared" si="1"/>
        <v>#DIV/0!</v>
      </c>
      <c r="H124" s="77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5"/>
      <c r="E125" s="75"/>
      <c r="F125" s="43"/>
      <c r="G125" s="43" t="e">
        <f t="shared" si="1"/>
        <v>#DIV/0!</v>
      </c>
      <c r="H125" s="77"/>
      <c r="I125" s="46"/>
      <c r="J125" s="46"/>
      <c r="K125" s="46"/>
      <c r="L125" s="46"/>
      <c r="M125" s="46"/>
      <c r="N125" s="46"/>
      <c r="O125" s="46"/>
    </row>
    <row r="126" spans="1:15" x14ac:dyDescent="0.2">
      <c r="A126" s="78" t="s">
        <v>239</v>
      </c>
      <c r="B126" s="79" t="s">
        <v>240</v>
      </c>
      <c r="C126" s="77">
        <f>SUM(C127:C133)</f>
        <v>7262.07</v>
      </c>
      <c r="D126" s="75"/>
      <c r="E126" s="75"/>
      <c r="F126" s="77">
        <f>SUM(F127:F133)</f>
        <v>1864.1899999999998</v>
      </c>
      <c r="G126" s="77">
        <f t="shared" si="1"/>
        <v>25.67022901183822</v>
      </c>
      <c r="H126" s="77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7262.07</v>
      </c>
      <c r="D127" s="75"/>
      <c r="E127" s="75"/>
      <c r="F127" s="43">
        <v>1257.56</v>
      </c>
      <c r="G127" s="43">
        <f t="shared" si="1"/>
        <v>17.316825643377165</v>
      </c>
      <c r="H127" s="77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/>
      <c r="D128" s="75"/>
      <c r="E128" s="75"/>
      <c r="F128" s="35">
        <v>380.03</v>
      </c>
      <c r="G128" s="43" t="e">
        <f>+F130/C128*100</f>
        <v>#DIV/0!</v>
      </c>
      <c r="H128" s="77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5"/>
      <c r="E129" s="75"/>
      <c r="F129" s="43"/>
      <c r="G129" s="43" t="e">
        <f t="shared" si="1"/>
        <v>#DIV/0!</v>
      </c>
      <c r="H129" s="77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5"/>
      <c r="E130" s="75"/>
      <c r="F130" s="43"/>
      <c r="G130" s="43" t="e">
        <f>+#REF!/C130*100</f>
        <v>#REF!</v>
      </c>
      <c r="H130" s="77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75"/>
      <c r="E131" s="75"/>
      <c r="F131" s="43">
        <v>226.6</v>
      </c>
      <c r="G131" s="43" t="e">
        <f t="shared" si="1"/>
        <v>#DIV/0!</v>
      </c>
      <c r="H131" s="77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5"/>
      <c r="E132" s="75"/>
      <c r="F132" s="43"/>
      <c r="G132" s="43" t="e">
        <f t="shared" si="1"/>
        <v>#DIV/0!</v>
      </c>
      <c r="H132" s="77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5"/>
      <c r="E133" s="75"/>
      <c r="F133" s="43"/>
      <c r="G133" s="43" t="e">
        <f t="shared" si="1"/>
        <v>#DIV/0!</v>
      </c>
      <c r="H133" s="77"/>
      <c r="I133" s="46"/>
      <c r="J133" s="46"/>
      <c r="K133" s="46"/>
      <c r="L133" s="46"/>
      <c r="M133" s="46"/>
      <c r="N133" s="46"/>
      <c r="O133" s="46"/>
    </row>
    <row r="134" spans="1:15" x14ac:dyDescent="0.2">
      <c r="A134" s="78" t="s">
        <v>444</v>
      </c>
      <c r="B134" s="79" t="s">
        <v>445</v>
      </c>
      <c r="C134" s="77">
        <f>+C135+C136</f>
        <v>0</v>
      </c>
      <c r="D134" s="75"/>
      <c r="E134" s="75"/>
      <c r="F134" s="77">
        <f>+F135+F136</f>
        <v>0</v>
      </c>
      <c r="G134" s="77" t="e">
        <f t="shared" si="1"/>
        <v>#DIV/0!</v>
      </c>
      <c r="H134" s="77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5"/>
      <c r="E135" s="75"/>
      <c r="F135" s="43"/>
      <c r="G135" s="43" t="e">
        <f t="shared" si="1"/>
        <v>#DIV/0!</v>
      </c>
      <c r="H135" s="77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5"/>
      <c r="E136" s="75"/>
      <c r="F136" s="43"/>
      <c r="G136" s="43" t="e">
        <f t="shared" si="1"/>
        <v>#DIV/0!</v>
      </c>
      <c r="H136" s="77"/>
      <c r="I136" s="46"/>
      <c r="J136" s="46"/>
      <c r="K136" s="46"/>
      <c r="L136" s="46"/>
      <c r="M136" s="46"/>
      <c r="N136" s="46"/>
      <c r="O136" s="46"/>
    </row>
    <row r="137" spans="1:15" x14ac:dyDescent="0.2">
      <c r="A137" s="78" t="s">
        <v>448</v>
      </c>
      <c r="B137" s="79" t="s">
        <v>449</v>
      </c>
      <c r="C137" s="77">
        <f>+C138+C139+C140</f>
        <v>3467.43</v>
      </c>
      <c r="D137" s="75"/>
      <c r="E137" s="75"/>
      <c r="F137" s="77">
        <f>+F138+F139+F140</f>
        <v>3407.8</v>
      </c>
      <c r="G137" s="77">
        <f t="shared" ref="G137:G157" si="2">+F137/C137*100</f>
        <v>98.280282514715523</v>
      </c>
      <c r="H137" s="77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3467.43</v>
      </c>
      <c r="D138" s="75"/>
      <c r="E138" s="75"/>
      <c r="F138" s="43">
        <v>3407.8</v>
      </c>
      <c r="G138" s="43">
        <f t="shared" si="2"/>
        <v>98.280282514715523</v>
      </c>
      <c r="H138" s="77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5"/>
      <c r="E139" s="75"/>
      <c r="F139" s="43"/>
      <c r="G139" s="43" t="e">
        <f t="shared" si="2"/>
        <v>#DIV/0!</v>
      </c>
      <c r="H139" s="77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5"/>
      <c r="E140" s="75"/>
      <c r="F140" s="43"/>
      <c r="G140" s="43" t="e">
        <f t="shared" si="2"/>
        <v>#DIV/0!</v>
      </c>
      <c r="H140" s="77"/>
      <c r="I140" s="46"/>
      <c r="J140" s="46"/>
      <c r="K140" s="46"/>
      <c r="L140" s="46"/>
      <c r="M140" s="46"/>
      <c r="N140" s="46"/>
      <c r="O140" s="46"/>
    </row>
    <row r="141" spans="1:15" x14ac:dyDescent="0.2">
      <c r="A141" s="78" t="s">
        <v>456</v>
      </c>
      <c r="B141" s="79" t="s">
        <v>457</v>
      </c>
      <c r="C141" s="77">
        <f>+C142+C143</f>
        <v>0</v>
      </c>
      <c r="D141" s="75"/>
      <c r="E141" s="75"/>
      <c r="F141" s="77">
        <f>+F142+F143</f>
        <v>0</v>
      </c>
      <c r="G141" s="77" t="e">
        <f t="shared" si="2"/>
        <v>#DIV/0!</v>
      </c>
      <c r="H141" s="77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5"/>
      <c r="E142" s="75"/>
      <c r="F142" s="43"/>
      <c r="G142" s="43" t="e">
        <f t="shared" si="2"/>
        <v>#DIV/0!</v>
      </c>
      <c r="H142" s="77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5"/>
      <c r="E143" s="75"/>
      <c r="F143" s="43"/>
      <c r="G143" s="43" t="e">
        <f t="shared" si="2"/>
        <v>#DIV/0!</v>
      </c>
      <c r="H143" s="77"/>
      <c r="I143" s="46"/>
      <c r="J143" s="46"/>
      <c r="K143" s="46"/>
      <c r="L143" s="46"/>
      <c r="M143" s="46"/>
      <c r="N143" s="46"/>
      <c r="O143" s="46"/>
    </row>
    <row r="144" spans="1:15" x14ac:dyDescent="0.2">
      <c r="A144" s="78" t="s">
        <v>245</v>
      </c>
      <c r="B144" s="79" t="s">
        <v>246</v>
      </c>
      <c r="C144" s="77">
        <f>+C145+C146+C147</f>
        <v>0</v>
      </c>
      <c r="D144" s="75"/>
      <c r="E144" s="75"/>
      <c r="F144" s="77">
        <f>+F145+F146+F147</f>
        <v>0</v>
      </c>
      <c r="G144" s="77" t="e">
        <f t="shared" si="2"/>
        <v>#DIV/0!</v>
      </c>
      <c r="H144" s="77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5"/>
      <c r="E145" s="75"/>
      <c r="F145" s="43"/>
      <c r="G145" s="43" t="e">
        <f t="shared" si="2"/>
        <v>#DIV/0!</v>
      </c>
      <c r="H145" s="77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5"/>
      <c r="E146" s="75"/>
      <c r="F146" s="43"/>
      <c r="G146" s="43" t="e">
        <f t="shared" si="2"/>
        <v>#DIV/0!</v>
      </c>
      <c r="H146" s="77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5"/>
      <c r="E147" s="75"/>
      <c r="F147" s="43"/>
      <c r="G147" s="43" t="e">
        <f t="shared" si="2"/>
        <v>#DIV/0!</v>
      </c>
      <c r="H147" s="77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0" t="s">
        <v>60</v>
      </c>
      <c r="B148" s="81" t="s">
        <v>465</v>
      </c>
      <c r="C148" s="77">
        <f>+C149</f>
        <v>0</v>
      </c>
      <c r="D148" s="44"/>
      <c r="E148" s="44"/>
      <c r="F148" s="77">
        <f>+F149</f>
        <v>0</v>
      </c>
      <c r="G148" s="77" t="e">
        <f t="shared" si="2"/>
        <v>#DIV/0!</v>
      </c>
      <c r="H148" s="77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8" t="s">
        <v>466</v>
      </c>
      <c r="B149" s="79" t="s">
        <v>467</v>
      </c>
      <c r="C149" s="77">
        <f>+C150</f>
        <v>0</v>
      </c>
      <c r="D149" s="75"/>
      <c r="E149" s="75"/>
      <c r="F149" s="77">
        <f>+F150</f>
        <v>0</v>
      </c>
      <c r="G149" s="77" t="e">
        <f t="shared" si="2"/>
        <v>#DIV/0!</v>
      </c>
      <c r="H149" s="77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5"/>
      <c r="E150" s="75"/>
      <c r="F150" s="43"/>
      <c r="G150" s="43" t="e">
        <f t="shared" si="2"/>
        <v>#DIV/0!</v>
      </c>
      <c r="H150" s="77"/>
      <c r="I150" s="46"/>
      <c r="J150" s="46"/>
      <c r="K150" s="46"/>
      <c r="L150" s="46"/>
      <c r="M150" s="46"/>
      <c r="N150" s="46"/>
      <c r="O150" s="46"/>
    </row>
    <row r="151" spans="1:15" x14ac:dyDescent="0.2">
      <c r="A151" s="80" t="s">
        <v>470</v>
      </c>
      <c r="B151" s="81" t="s">
        <v>471</v>
      </c>
      <c r="C151" s="77">
        <f>+C152</f>
        <v>0</v>
      </c>
      <c r="D151" s="44"/>
      <c r="E151" s="44"/>
      <c r="F151" s="77">
        <f>+F152</f>
        <v>0</v>
      </c>
      <c r="G151" s="77" t="e">
        <f t="shared" si="2"/>
        <v>#DIV/0!</v>
      </c>
      <c r="H151" s="77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8" t="s">
        <v>472</v>
      </c>
      <c r="B152" s="79" t="s">
        <v>473</v>
      </c>
      <c r="C152" s="77">
        <f>+C153</f>
        <v>0</v>
      </c>
      <c r="D152" s="75"/>
      <c r="E152" s="75"/>
      <c r="F152" s="77">
        <f>+F153</f>
        <v>0</v>
      </c>
      <c r="G152" s="77" t="e">
        <f t="shared" si="2"/>
        <v>#DIV/0!</v>
      </c>
      <c r="H152" s="77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5"/>
      <c r="E153" s="75"/>
      <c r="F153" s="43"/>
      <c r="G153" s="43" t="e">
        <f t="shared" si="2"/>
        <v>#DIV/0!</v>
      </c>
      <c r="H153" s="77"/>
      <c r="I153" s="46"/>
      <c r="J153" s="46"/>
      <c r="K153" s="46"/>
      <c r="L153" s="46"/>
      <c r="M153" s="46"/>
      <c r="N153" s="46"/>
      <c r="O153" s="46"/>
    </row>
    <row r="154" spans="1:15" x14ac:dyDescent="0.2">
      <c r="A154" s="80" t="s">
        <v>249</v>
      </c>
      <c r="B154" s="81" t="s">
        <v>250</v>
      </c>
      <c r="C154" s="77">
        <f>+C155+C157+C159+C161</f>
        <v>0</v>
      </c>
      <c r="D154" s="44">
        <v>23000</v>
      </c>
      <c r="E154" s="44"/>
      <c r="F154" s="77">
        <f>+F155+F157+F159+F161</f>
        <v>0</v>
      </c>
      <c r="G154" s="77" t="e">
        <f t="shared" si="2"/>
        <v>#DIV/0!</v>
      </c>
      <c r="H154" s="77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8" t="s">
        <v>251</v>
      </c>
      <c r="B155" s="79" t="s">
        <v>252</v>
      </c>
      <c r="C155" s="77">
        <f>+C156</f>
        <v>0</v>
      </c>
      <c r="D155" s="75"/>
      <c r="E155" s="75"/>
      <c r="F155" s="77">
        <f>+F156</f>
        <v>0</v>
      </c>
      <c r="G155" s="77" t="e">
        <f t="shared" si="2"/>
        <v>#DIV/0!</v>
      </c>
      <c r="H155" s="77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5"/>
      <c r="E156" s="75"/>
      <c r="F156" s="43"/>
      <c r="G156" s="43" t="e">
        <f t="shared" si="2"/>
        <v>#DIV/0!</v>
      </c>
      <c r="H156" s="77"/>
      <c r="I156" s="46"/>
      <c r="J156" s="46"/>
      <c r="K156" s="46"/>
      <c r="L156" s="46"/>
      <c r="M156" s="46"/>
      <c r="N156" s="46"/>
      <c r="O156" s="46"/>
    </row>
    <row r="157" spans="1:15" x14ac:dyDescent="0.2">
      <c r="A157" s="78" t="s">
        <v>476</v>
      </c>
      <c r="B157" s="79" t="s">
        <v>477</v>
      </c>
      <c r="C157" s="77">
        <f>+C158</f>
        <v>0</v>
      </c>
      <c r="D157" s="75"/>
      <c r="E157" s="75"/>
      <c r="F157" s="77">
        <f>+F158</f>
        <v>0</v>
      </c>
      <c r="G157" s="77" t="e">
        <f t="shared" si="2"/>
        <v>#DIV/0!</v>
      </c>
      <c r="H157" s="77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5"/>
      <c r="E158" s="75"/>
      <c r="F158" s="43"/>
      <c r="G158" s="43" t="e">
        <f>+F158/C158*100</f>
        <v>#DIV/0!</v>
      </c>
      <c r="H158" s="77"/>
      <c r="I158" s="46"/>
      <c r="J158" s="46"/>
      <c r="K158" s="46"/>
      <c r="L158" s="46"/>
      <c r="M158" s="46"/>
      <c r="N158" s="46"/>
      <c r="O158" s="46"/>
    </row>
    <row r="159" spans="1:15" x14ac:dyDescent="0.2">
      <c r="A159" s="78" t="s">
        <v>479</v>
      </c>
      <c r="B159" s="79" t="s">
        <v>480</v>
      </c>
      <c r="C159" s="77">
        <f>+C160</f>
        <v>0</v>
      </c>
      <c r="D159" s="75"/>
      <c r="E159" s="75"/>
      <c r="F159" s="77">
        <f>+F160</f>
        <v>0</v>
      </c>
      <c r="G159" s="77" t="e">
        <f>+F159/C159*100</f>
        <v>#DIV/0!</v>
      </c>
      <c r="H159" s="77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5"/>
      <c r="E160" s="75"/>
      <c r="F160" s="43"/>
      <c r="G160" s="43" t="e">
        <f>+F160/C160*100</f>
        <v>#DIV/0!</v>
      </c>
      <c r="H160" s="77"/>
      <c r="I160" s="46"/>
      <c r="J160" s="46"/>
      <c r="K160" s="46"/>
      <c r="L160" s="46"/>
      <c r="M160" s="46"/>
      <c r="N160" s="46"/>
      <c r="O160" s="46"/>
    </row>
    <row r="161" spans="1:15" x14ac:dyDescent="0.2">
      <c r="A161" s="78" t="s">
        <v>482</v>
      </c>
      <c r="B161" s="79" t="s">
        <v>483</v>
      </c>
      <c r="C161" s="77">
        <f>+C162</f>
        <v>0</v>
      </c>
      <c r="D161" s="75"/>
      <c r="E161" s="75"/>
      <c r="F161" s="77">
        <f>+F162</f>
        <v>0</v>
      </c>
      <c r="G161" s="77" t="e">
        <f>+F161/C161*100</f>
        <v>#DIV/0!</v>
      </c>
      <c r="H161" s="77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5"/>
      <c r="E162" s="75"/>
      <c r="F162" s="43"/>
      <c r="G162" s="43" t="e">
        <f>+F162/C162*100</f>
        <v>#DIV/0!</v>
      </c>
      <c r="H162" s="77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545</v>
      </c>
    </row>
    <row r="167" spans="1:15" x14ac:dyDescent="0.2">
      <c r="A167" s="31" t="s">
        <v>539</v>
      </c>
    </row>
    <row r="168" spans="1:15" x14ac:dyDescent="0.2">
      <c r="A168" s="31" t="s">
        <v>540</v>
      </c>
    </row>
    <row r="169" spans="1:15" x14ac:dyDescent="0.2">
      <c r="A169" s="31" t="s">
        <v>541</v>
      </c>
    </row>
    <row r="170" spans="1:15" x14ac:dyDescent="0.2">
      <c r="A170" s="31" t="s">
        <v>542</v>
      </c>
    </row>
    <row r="171" spans="1:15" x14ac:dyDescent="0.2">
      <c r="A171" s="31" t="s">
        <v>543</v>
      </c>
    </row>
    <row r="172" spans="1:15" x14ac:dyDescent="0.2">
      <c r="A172" s="31" t="s">
        <v>544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abSelected="1"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H11" sqref="H11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53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587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6" t="s">
        <v>29</v>
      </c>
      <c r="B10" s="86" t="s">
        <v>26</v>
      </c>
      <c r="C10" s="87">
        <f>+C11+C13+C15+C17+C26+C28</f>
        <v>2087680.01</v>
      </c>
      <c r="D10" s="88">
        <f>+D11+D13+D15+D17+D26+D28</f>
        <v>4601301</v>
      </c>
      <c r="E10" s="88">
        <f>+E11+E13+E15+E17+E26+E28</f>
        <v>0</v>
      </c>
      <c r="F10" s="87">
        <f>+F11+F13+F15+F17+F26+F28</f>
        <v>2328660.86</v>
      </c>
      <c r="G10" s="87">
        <f>+F10/C10*100</f>
        <v>111.54299743474576</v>
      </c>
      <c r="H10" s="87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2" t="s">
        <v>54</v>
      </c>
      <c r="B11" s="83" t="s">
        <v>55</v>
      </c>
      <c r="C11" s="84">
        <f>+C12</f>
        <v>1999313.9</v>
      </c>
      <c r="D11" s="85">
        <f t="shared" ref="D11" si="0">+D12</f>
        <v>4183713</v>
      </c>
      <c r="E11" s="85">
        <f t="shared" ref="E11" si="1">+E12</f>
        <v>0</v>
      </c>
      <c r="F11" s="84">
        <f t="shared" ref="F11" si="2">+F12</f>
        <v>2177056.79</v>
      </c>
      <c r="G11" s="84">
        <f t="shared" ref="G11:G52" si="3">+F11/C11*100</f>
        <v>108.89019428114814</v>
      </c>
      <c r="H11" s="84">
        <f>+F11/D11*100</f>
        <v>52.036475494375459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1999313.9</v>
      </c>
      <c r="D12" s="43">
        <v>4183713</v>
      </c>
      <c r="E12" s="43"/>
      <c r="F12" s="43">
        <v>2177056.79</v>
      </c>
      <c r="G12" s="43">
        <f t="shared" si="3"/>
        <v>108.89019428114814</v>
      </c>
      <c r="H12" s="84">
        <f t="shared" ref="H12:H19" si="4">+F12/D12*100</f>
        <v>52.036475494375459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2" t="s">
        <v>81</v>
      </c>
      <c r="B13" s="83" t="s">
        <v>485</v>
      </c>
      <c r="C13" s="84">
        <f>+C14</f>
        <v>32163.87</v>
      </c>
      <c r="D13" s="85">
        <f t="shared" ref="D13" si="5">+D14</f>
        <v>96000</v>
      </c>
      <c r="E13" s="85">
        <f t="shared" ref="E13" si="6">+E14</f>
        <v>0</v>
      </c>
      <c r="F13" s="84">
        <f t="shared" ref="F13" si="7">+F14</f>
        <v>23816.25</v>
      </c>
      <c r="G13" s="84">
        <f t="shared" si="3"/>
        <v>74.046593273757168</v>
      </c>
      <c r="H13" s="84">
        <f t="shared" si="4"/>
        <v>24.80859375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32163.87</v>
      </c>
      <c r="D14" s="44">
        <v>96000</v>
      </c>
      <c r="E14" s="44"/>
      <c r="F14" s="43">
        <v>23816.25</v>
      </c>
      <c r="G14" s="43">
        <f t="shared" si="3"/>
        <v>74.046593273757168</v>
      </c>
      <c r="H14" s="84">
        <f t="shared" si="4"/>
        <v>24.80859375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2" t="s">
        <v>57</v>
      </c>
      <c r="B15" s="83" t="s">
        <v>58</v>
      </c>
      <c r="C15" s="84">
        <f>+C16</f>
        <v>37141.82</v>
      </c>
      <c r="D15" s="85">
        <f t="shared" ref="D15" si="8">+D16</f>
        <v>141000</v>
      </c>
      <c r="E15" s="85">
        <f t="shared" ref="E15" si="9">+E16</f>
        <v>0</v>
      </c>
      <c r="F15" s="84">
        <f t="shared" ref="F15" si="10">+F16</f>
        <v>30756.79</v>
      </c>
      <c r="G15" s="84">
        <f t="shared" si="3"/>
        <v>82.809054591293602</v>
      </c>
      <c r="H15" s="84">
        <f t="shared" si="4"/>
        <v>21.813326241134753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37141.82</v>
      </c>
      <c r="D16" s="44">
        <v>141000</v>
      </c>
      <c r="E16" s="44"/>
      <c r="F16" s="43">
        <v>30756.79</v>
      </c>
      <c r="G16" s="43">
        <f t="shared" si="3"/>
        <v>82.809054591293602</v>
      </c>
      <c r="H16" s="84">
        <f t="shared" si="4"/>
        <v>21.813326241134753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2" t="s">
        <v>62</v>
      </c>
      <c r="B17" s="83" t="s">
        <v>63</v>
      </c>
      <c r="C17" s="84">
        <f>SUM(C18:C25)</f>
        <v>19060.419999999998</v>
      </c>
      <c r="D17" s="85">
        <f>SUM(D18:D25)</f>
        <v>175588</v>
      </c>
      <c r="E17" s="85">
        <f>SUM(E18:E25)</f>
        <v>0</v>
      </c>
      <c r="F17" s="84">
        <f>SUM(F18:F25)</f>
        <v>96031.03</v>
      </c>
      <c r="G17" s="84">
        <f>+F17/C17*100</f>
        <v>503.82431237087121</v>
      </c>
      <c r="H17" s="84">
        <f t="shared" si="4"/>
        <v>54.691112148894007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571</v>
      </c>
      <c r="C18" s="43"/>
      <c r="D18" s="44">
        <v>11915</v>
      </c>
      <c r="E18" s="44"/>
      <c r="F18" s="43">
        <v>2280</v>
      </c>
      <c r="G18" s="43" t="e">
        <f t="shared" ref="G18" si="11">+F18/C18*100</f>
        <v>#DIV/0!</v>
      </c>
      <c r="H18" s="84">
        <f t="shared" si="4"/>
        <v>19.135543432647921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/>
      <c r="D19" s="44"/>
      <c r="E19" s="44"/>
      <c r="F19" s="43">
        <v>11914.93</v>
      </c>
      <c r="G19" s="43" t="e">
        <f t="shared" si="3"/>
        <v>#DIV/0!</v>
      </c>
      <c r="H19" s="84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14010.42</v>
      </c>
      <c r="D20" s="44"/>
      <c r="E20" s="44"/>
      <c r="F20" s="43"/>
      <c r="G20" s="43">
        <f t="shared" si="3"/>
        <v>0</v>
      </c>
      <c r="H20" s="43" t="e">
        <f t="shared" ref="H11:H52" si="12">+F20/E20*100</f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572</v>
      </c>
      <c r="C21" s="43">
        <v>5050</v>
      </c>
      <c r="D21" s="44"/>
      <c r="E21" s="44"/>
      <c r="F21" s="43"/>
      <c r="G21" s="43">
        <f t="shared" ref="G21:G22" si="13">+F21/C21*100</f>
        <v>0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573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12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12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163673</v>
      </c>
      <c r="E25" s="44"/>
      <c r="F25" s="43">
        <v>81836.100000000006</v>
      </c>
      <c r="G25" s="43" t="e">
        <f t="shared" si="3"/>
        <v>#DIV/0!</v>
      </c>
      <c r="H25" s="43" t="e">
        <f t="shared" si="12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2" t="s">
        <v>30</v>
      </c>
      <c r="B26" s="83" t="s">
        <v>486</v>
      </c>
      <c r="C26" s="84">
        <f>+C27</f>
        <v>0</v>
      </c>
      <c r="D26" s="85">
        <f t="shared" ref="D26" si="15">+D27</f>
        <v>5000</v>
      </c>
      <c r="E26" s="85">
        <f t="shared" ref="E26" si="16">+E27</f>
        <v>0</v>
      </c>
      <c r="F26" s="84">
        <f t="shared" ref="F26" si="17">+F27</f>
        <v>1000</v>
      </c>
      <c r="G26" s="84" t="e">
        <f t="shared" si="3"/>
        <v>#DIV/0!</v>
      </c>
      <c r="H26" s="84" t="e">
        <f t="shared" si="12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/>
      <c r="D27" s="44">
        <v>5000</v>
      </c>
      <c r="E27" s="44"/>
      <c r="F27" s="43">
        <v>1000</v>
      </c>
      <c r="G27" s="43" t="e">
        <f t="shared" si="3"/>
        <v>#DIV/0!</v>
      </c>
      <c r="H27" s="43" t="e">
        <f t="shared" si="12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2" t="s">
        <v>337</v>
      </c>
      <c r="B28" s="83" t="s">
        <v>487</v>
      </c>
      <c r="C28" s="84">
        <f>+C29</f>
        <v>0</v>
      </c>
      <c r="D28" s="85">
        <f t="shared" ref="D28" si="18">+D29</f>
        <v>0</v>
      </c>
      <c r="E28" s="85">
        <f t="shared" ref="E28" si="19">+E29</f>
        <v>0</v>
      </c>
      <c r="F28" s="84">
        <f t="shared" ref="F28" si="20">+F29</f>
        <v>0</v>
      </c>
      <c r="G28" s="84" t="e">
        <f t="shared" si="3"/>
        <v>#DIV/0!</v>
      </c>
      <c r="H28" s="84" t="e">
        <f t="shared" si="12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/>
      <c r="D29" s="44"/>
      <c r="E29" s="44"/>
      <c r="F29" s="43"/>
      <c r="G29" s="43" t="e">
        <f t="shared" si="3"/>
        <v>#DIV/0!</v>
      </c>
      <c r="H29" s="43" t="e">
        <f t="shared" si="12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6" t="s">
        <v>72</v>
      </c>
      <c r="B30" s="86" t="s">
        <v>26</v>
      </c>
      <c r="C30" s="87">
        <f>+C31+C34+C36+C38+C47+C49+C51</f>
        <v>2121631.44</v>
      </c>
      <c r="D30" s="88">
        <f>+D31+D34+D36+D38+D47+D49+D51</f>
        <v>4625666</v>
      </c>
      <c r="E30" s="88">
        <f>+E31+E34+E36+E38+E47+E49+E51</f>
        <v>0</v>
      </c>
      <c r="F30" s="87">
        <f>+F31+F34+F36+F38+F47+F49+F51</f>
        <v>2173250.0800000005</v>
      </c>
      <c r="G30" s="87">
        <f t="shared" si="3"/>
        <v>102.43296922485277</v>
      </c>
      <c r="H30" s="87">
        <f>+F30/D30*100</f>
        <v>46.98242544965418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2" t="s">
        <v>54</v>
      </c>
      <c r="B31" s="83" t="s">
        <v>55</v>
      </c>
      <c r="C31" s="84">
        <f>+C32+C33</f>
        <v>1988692.47</v>
      </c>
      <c r="D31" s="85">
        <f>+D32+D33</f>
        <v>4183713</v>
      </c>
      <c r="E31" s="85">
        <f>+E32+E33</f>
        <v>0</v>
      </c>
      <c r="F31" s="84">
        <f>+F32+F33</f>
        <v>2049118.51</v>
      </c>
      <c r="G31" s="84">
        <f t="shared" si="3"/>
        <v>103.03848085672089</v>
      </c>
      <c r="H31" s="87">
        <f t="shared" ref="H31:H39" si="21">+F31/D31*100</f>
        <v>48.978467452236806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1988692.47</v>
      </c>
      <c r="D32" s="44">
        <v>4183713</v>
      </c>
      <c r="E32" s="44"/>
      <c r="F32" s="43">
        <v>2049118.51</v>
      </c>
      <c r="G32" s="43">
        <f t="shared" si="3"/>
        <v>103.03848085672089</v>
      </c>
      <c r="H32" s="87">
        <f t="shared" si="21"/>
        <v>48.978467452236806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87" t="e">
        <f t="shared" si="21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2" t="s">
        <v>81</v>
      </c>
      <c r="B34" s="83" t="s">
        <v>485</v>
      </c>
      <c r="C34" s="84">
        <f>+C35</f>
        <v>38382.57</v>
      </c>
      <c r="D34" s="85">
        <f t="shared" ref="D34" si="22">+D35</f>
        <v>94880</v>
      </c>
      <c r="E34" s="85">
        <f t="shared" ref="E34" si="23">+E35</f>
        <v>0</v>
      </c>
      <c r="F34" s="84">
        <f t="shared" ref="F34" si="24">+F35</f>
        <v>48172.07</v>
      </c>
      <c r="G34" s="84">
        <f t="shared" si="3"/>
        <v>125.50506649242091</v>
      </c>
      <c r="H34" s="87">
        <f t="shared" si="21"/>
        <v>50.771574620573354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38382.57</v>
      </c>
      <c r="D35" s="44">
        <v>94880</v>
      </c>
      <c r="E35" s="44"/>
      <c r="F35" s="43">
        <v>48172.07</v>
      </c>
      <c r="G35" s="43">
        <f t="shared" si="3"/>
        <v>125.50506649242091</v>
      </c>
      <c r="H35" s="87">
        <f t="shared" si="21"/>
        <v>50.771574620573354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2" t="s">
        <v>57</v>
      </c>
      <c r="B36" s="83" t="s">
        <v>58</v>
      </c>
      <c r="C36" s="84">
        <f>+C37</f>
        <v>62606.22</v>
      </c>
      <c r="D36" s="85">
        <f t="shared" ref="D36" si="25">+D37</f>
        <v>141500</v>
      </c>
      <c r="E36" s="85">
        <f t="shared" ref="E36" si="26">+E37</f>
        <v>0</v>
      </c>
      <c r="F36" s="84">
        <f t="shared" ref="F36" si="27">+F37</f>
        <v>29073.83</v>
      </c>
      <c r="G36" s="84">
        <f t="shared" si="3"/>
        <v>46.439203644621898</v>
      </c>
      <c r="H36" s="87">
        <f t="shared" si="21"/>
        <v>20.546876325088341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62606.22</v>
      </c>
      <c r="D37" s="44">
        <v>141500</v>
      </c>
      <c r="E37" s="44"/>
      <c r="F37" s="43">
        <v>29073.83</v>
      </c>
      <c r="G37" s="43">
        <f t="shared" si="3"/>
        <v>46.439203644621898</v>
      </c>
      <c r="H37" s="87">
        <f t="shared" si="21"/>
        <v>20.546876325088341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2" t="s">
        <v>62</v>
      </c>
      <c r="B38" s="83" t="s">
        <v>63</v>
      </c>
      <c r="C38" s="84">
        <f>SUM(C39:C46)</f>
        <v>3353.15</v>
      </c>
      <c r="D38" s="85">
        <f>SUM(D39:D46)</f>
        <v>189773</v>
      </c>
      <c r="E38" s="85">
        <f>SUM(E39:E46)</f>
        <v>0</v>
      </c>
      <c r="F38" s="84">
        <f>SUM(F39:F46)</f>
        <v>46710.200000000004</v>
      </c>
      <c r="G38" s="84">
        <f t="shared" si="3"/>
        <v>1393.0244695286522</v>
      </c>
      <c r="H38" s="87">
        <f t="shared" si="21"/>
        <v>24.613722710817662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571</v>
      </c>
      <c r="C39" s="43"/>
      <c r="D39" s="44">
        <v>26100</v>
      </c>
      <c r="E39" s="44"/>
      <c r="F39" s="43">
        <v>1983.58</v>
      </c>
      <c r="G39" s="43" t="e">
        <f t="shared" si="3"/>
        <v>#DIV/0!</v>
      </c>
      <c r="H39" s="87">
        <f t="shared" si="21"/>
        <v>7.5999233716475088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/>
      <c r="D40" s="44"/>
      <c r="E40" s="44"/>
      <c r="F40" s="43"/>
      <c r="G40" s="43" t="e">
        <f t="shared" ref="G40" si="28">+F40/C40*100</f>
        <v>#DIV/0!</v>
      </c>
      <c r="H40" s="43" t="e">
        <f t="shared" ref="H40" si="29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3353.15</v>
      </c>
      <c r="D41" s="44"/>
      <c r="E41" s="44"/>
      <c r="F41" s="43"/>
      <c r="G41" s="43">
        <f t="shared" si="3"/>
        <v>0</v>
      </c>
      <c r="H41" s="43" t="e">
        <f t="shared" si="12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572</v>
      </c>
      <c r="C42" s="43"/>
      <c r="D42" s="44"/>
      <c r="E42" s="44"/>
      <c r="F42" s="43"/>
      <c r="G42" s="43" t="e">
        <f t="shared" ref="G42:G43" si="30">+F42/C42*100</f>
        <v>#DIV/0!</v>
      </c>
      <c r="H42" s="43" t="e">
        <f t="shared" ref="H42:H43" si="31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573</v>
      </c>
      <c r="C43" s="43"/>
      <c r="D43" s="44"/>
      <c r="E43" s="44"/>
      <c r="F43" s="43"/>
      <c r="G43" s="43" t="e">
        <f t="shared" si="30"/>
        <v>#DIV/0!</v>
      </c>
      <c r="H43" s="43" t="e">
        <f t="shared" si="31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3"/>
        <v>#DIV/0!</v>
      </c>
      <c r="H44" s="43" t="e">
        <f t="shared" si="12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3"/>
        <v>#DIV/0!</v>
      </c>
      <c r="H45" s="43" t="e">
        <f t="shared" si="12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/>
      <c r="D46" s="44">
        <v>163673</v>
      </c>
      <c r="E46" s="44"/>
      <c r="F46" s="43">
        <v>44726.62</v>
      </c>
      <c r="G46" s="43" t="e">
        <f t="shared" si="3"/>
        <v>#DIV/0!</v>
      </c>
      <c r="H46" s="43">
        <f>+F46/D46*100</f>
        <v>27.326816273912009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2" t="s">
        <v>30</v>
      </c>
      <c r="B47" s="83" t="s">
        <v>486</v>
      </c>
      <c r="C47" s="84">
        <f>+C48</f>
        <v>28597.03</v>
      </c>
      <c r="D47" s="85">
        <f t="shared" ref="D47" si="32">+D48</f>
        <v>15800</v>
      </c>
      <c r="E47" s="85">
        <f t="shared" ref="E47" si="33">+E48</f>
        <v>0</v>
      </c>
      <c r="F47" s="84">
        <f t="shared" ref="F47" si="34">+F48</f>
        <v>175.47</v>
      </c>
      <c r="G47" s="84">
        <f t="shared" si="3"/>
        <v>0.61359518803176416</v>
      </c>
      <c r="H47" s="43">
        <f t="shared" ref="H47:H48" si="35">+F47/D47*100</f>
        <v>1.1105696202531645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28597.03</v>
      </c>
      <c r="D48" s="44">
        <v>15800</v>
      </c>
      <c r="E48" s="44"/>
      <c r="F48" s="43">
        <v>175.47</v>
      </c>
      <c r="G48" s="43">
        <f t="shared" si="3"/>
        <v>0.61359518803176416</v>
      </c>
      <c r="H48" s="43">
        <f t="shared" si="35"/>
        <v>1.1105696202531645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2" t="s">
        <v>337</v>
      </c>
      <c r="B49" s="83" t="s">
        <v>487</v>
      </c>
      <c r="C49" s="84">
        <f>+C50</f>
        <v>0</v>
      </c>
      <c r="D49" s="85">
        <f t="shared" ref="D49" si="36">+D50</f>
        <v>0</v>
      </c>
      <c r="E49" s="85">
        <f t="shared" ref="E49" si="37">+E50</f>
        <v>0</v>
      </c>
      <c r="F49" s="84">
        <f t="shared" ref="F49" si="38">+F50</f>
        <v>0</v>
      </c>
      <c r="G49" s="84" t="e">
        <f t="shared" si="3"/>
        <v>#DIV/0!</v>
      </c>
      <c r="H49" s="84" t="e">
        <f t="shared" si="12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12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2" t="s">
        <v>77</v>
      </c>
      <c r="B51" s="83" t="s">
        <v>78</v>
      </c>
      <c r="C51" s="84">
        <f>+C52</f>
        <v>0</v>
      </c>
      <c r="D51" s="85">
        <f t="shared" ref="D51:F51" si="39">+D52</f>
        <v>0</v>
      </c>
      <c r="E51" s="85">
        <f t="shared" si="39"/>
        <v>0</v>
      </c>
      <c r="F51" s="84">
        <f t="shared" si="39"/>
        <v>0</v>
      </c>
      <c r="G51" s="84" t="e">
        <f t="shared" si="3"/>
        <v>#DIV/0!</v>
      </c>
      <c r="H51" s="84" t="e">
        <f t="shared" si="12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12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7" sqref="F27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488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555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7"/>
      <c r="B10" s="102" t="s">
        <v>255</v>
      </c>
      <c r="C10" s="96">
        <f>+C11+C13</f>
        <v>2121631.44</v>
      </c>
      <c r="D10" s="96">
        <f>+D11+D13</f>
        <v>4625666</v>
      </c>
      <c r="E10" s="96">
        <f>+E11+E13</f>
        <v>0</v>
      </c>
      <c r="F10" s="96">
        <f>+F11+F13</f>
        <v>2173250.08</v>
      </c>
      <c r="G10" s="87">
        <f>+F10/C10*100</f>
        <v>102.43296922485274</v>
      </c>
      <c r="H10" s="87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2" t="s">
        <v>489</v>
      </c>
      <c r="B11" s="83" t="s">
        <v>490</v>
      </c>
      <c r="C11" s="84">
        <f>+C12</f>
        <v>0</v>
      </c>
      <c r="D11" s="85">
        <f t="shared" ref="D11:F11" si="0">+D12</f>
        <v>0</v>
      </c>
      <c r="E11" s="85">
        <f t="shared" si="0"/>
        <v>0</v>
      </c>
      <c r="F11" s="84">
        <f t="shared" si="0"/>
        <v>0</v>
      </c>
      <c r="G11" s="84" t="e">
        <f t="shared" ref="G11:G14" si="1">+F11/C11*100</f>
        <v>#DIV/0!</v>
      </c>
      <c r="H11" s="84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0</v>
      </c>
      <c r="D12" s="44"/>
      <c r="E12" s="44"/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2" t="s">
        <v>493</v>
      </c>
      <c r="B13" s="83" t="s">
        <v>494</v>
      </c>
      <c r="C13" s="84">
        <f>+C14</f>
        <v>2121631.44</v>
      </c>
      <c r="D13" s="85">
        <f t="shared" ref="D13" si="3">+D14</f>
        <v>4625666</v>
      </c>
      <c r="E13" s="85">
        <f t="shared" ref="E13" si="4">+E14</f>
        <v>0</v>
      </c>
      <c r="F13" s="84">
        <f t="shared" ref="F13" si="5">+F14</f>
        <v>2173250.08</v>
      </c>
      <c r="G13" s="84">
        <f t="shared" si="1"/>
        <v>102.43296922485274</v>
      </c>
      <c r="H13" s="84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2121631.44</v>
      </c>
      <c r="D14" s="44">
        <v>4625666</v>
      </c>
      <c r="E14" s="44"/>
      <c r="F14" s="43">
        <v>2173250.08</v>
      </c>
      <c r="G14" s="43">
        <f t="shared" si="1"/>
        <v>102.43296922485274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254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0" t="s">
        <v>77</v>
      </c>
      <c r="B10" s="111" t="s">
        <v>258</v>
      </c>
      <c r="C10" s="89">
        <f>+C11+C14</f>
        <v>0</v>
      </c>
      <c r="D10" s="90">
        <f>+D11+D14</f>
        <v>0</v>
      </c>
      <c r="E10" s="90">
        <f>+E11+E14</f>
        <v>0</v>
      </c>
      <c r="F10" s="89">
        <f>+F11+F14</f>
        <v>0</v>
      </c>
      <c r="G10" s="112" t="e">
        <f t="shared" ref="G10" si="0">+F10/C10*100</f>
        <v>#DIV/0!</v>
      </c>
      <c r="H10" s="112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4" t="s">
        <v>79</v>
      </c>
      <c r="B11" s="105" t="s">
        <v>497</v>
      </c>
      <c r="C11" s="108">
        <f>+C12</f>
        <v>0</v>
      </c>
      <c r="D11" s="116"/>
      <c r="E11" s="116"/>
      <c r="F11" s="108">
        <f>+F12</f>
        <v>0</v>
      </c>
      <c r="G11" s="108" t="e">
        <f t="shared" ref="G11:G36" si="2">+F11/C11*100</f>
        <v>#DIV/0!</v>
      </c>
      <c r="H11" s="108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3" t="s">
        <v>498</v>
      </c>
      <c r="B12" s="79" t="s">
        <v>499</v>
      </c>
      <c r="C12" s="106">
        <f>+C13</f>
        <v>0</v>
      </c>
      <c r="D12" s="107"/>
      <c r="E12" s="107"/>
      <c r="F12" s="106">
        <f t="shared" ref="F12" si="4">+F13</f>
        <v>0</v>
      </c>
      <c r="G12" s="77" t="e">
        <f t="shared" si="2"/>
        <v>#DIV/0!</v>
      </c>
      <c r="H12" s="77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7"/>
      <c r="E13" s="107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4" t="s">
        <v>502</v>
      </c>
      <c r="B14" s="105" t="s">
        <v>503</v>
      </c>
      <c r="C14" s="108">
        <f>+C15</f>
        <v>0</v>
      </c>
      <c r="D14" s="116"/>
      <c r="E14" s="116"/>
      <c r="F14" s="108">
        <f>+F15</f>
        <v>0</v>
      </c>
      <c r="G14" s="108" t="e">
        <f t="shared" si="2"/>
        <v>#DIV/0!</v>
      </c>
      <c r="H14" s="108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3" t="s">
        <v>504</v>
      </c>
      <c r="B15" s="79" t="s">
        <v>505</v>
      </c>
      <c r="C15" s="106">
        <f>+C16</f>
        <v>0</v>
      </c>
      <c r="D15" s="107"/>
      <c r="E15" s="107"/>
      <c r="F15" s="106">
        <f t="shared" ref="F15" si="5">+F16</f>
        <v>0</v>
      </c>
      <c r="G15" s="77" t="e">
        <f t="shared" si="2"/>
        <v>#DIV/0!</v>
      </c>
      <c r="H15" s="77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7"/>
      <c r="E16" s="107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0" t="s">
        <v>62</v>
      </c>
      <c r="B17" s="111" t="s">
        <v>509</v>
      </c>
      <c r="C17" s="89">
        <f>+C18+C27+C32</f>
        <v>0</v>
      </c>
      <c r="D17" s="90">
        <f>+D18+D27+D32</f>
        <v>0</v>
      </c>
      <c r="E17" s="90">
        <f>+E18+E27+E32</f>
        <v>0</v>
      </c>
      <c r="F17" s="89">
        <f>+F18+F27+F32</f>
        <v>0</v>
      </c>
      <c r="G17" s="112" t="e">
        <f t="shared" si="2"/>
        <v>#DIV/0!</v>
      </c>
      <c r="H17" s="112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4" t="s">
        <v>64</v>
      </c>
      <c r="B18" s="105" t="s">
        <v>510</v>
      </c>
      <c r="C18" s="113">
        <f>+C19+C22+C24</f>
        <v>0</v>
      </c>
      <c r="D18" s="116"/>
      <c r="E18" s="116"/>
      <c r="F18" s="113">
        <f>+F19+F22+F24</f>
        <v>0</v>
      </c>
      <c r="G18" s="108" t="e">
        <f t="shared" si="2"/>
        <v>#DIV/0!</v>
      </c>
      <c r="H18" s="108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3">
        <v>512</v>
      </c>
      <c r="B19" s="79" t="s">
        <v>547</v>
      </c>
      <c r="C19" s="106">
        <f>+C20+C21</f>
        <v>0</v>
      </c>
      <c r="D19" s="107"/>
      <c r="E19" s="107"/>
      <c r="F19" s="106">
        <f>+F20+F21</f>
        <v>0</v>
      </c>
      <c r="G19" s="106" t="e">
        <f t="shared" ref="G19:G26" si="6">+F19/C19*100</f>
        <v>#DIV/0!</v>
      </c>
      <c r="H19" s="106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548</v>
      </c>
      <c r="C20" s="48"/>
      <c r="D20" s="107"/>
      <c r="E20" s="107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549</v>
      </c>
      <c r="C21" s="48"/>
      <c r="D21" s="107"/>
      <c r="E21" s="107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3">
        <v>514</v>
      </c>
      <c r="B22" s="79" t="s">
        <v>550</v>
      </c>
      <c r="C22" s="106">
        <f>+C23</f>
        <v>0</v>
      </c>
      <c r="D22" s="107"/>
      <c r="E22" s="107"/>
      <c r="F22" s="106">
        <f t="shared" ref="F22" si="8">+F23</f>
        <v>0</v>
      </c>
      <c r="G22" s="106" t="e">
        <f t="shared" si="6"/>
        <v>#DIV/0!</v>
      </c>
      <c r="H22" s="106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551</v>
      </c>
      <c r="C23" s="48"/>
      <c r="D23" s="107"/>
      <c r="E23" s="107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3">
        <v>518</v>
      </c>
      <c r="B24" s="79" t="s">
        <v>552</v>
      </c>
      <c r="C24" s="106">
        <f>+C25+C26</f>
        <v>0</v>
      </c>
      <c r="D24" s="107"/>
      <c r="E24" s="107"/>
      <c r="F24" s="106">
        <f>+F25+F26</f>
        <v>0</v>
      </c>
      <c r="G24" s="106" t="e">
        <f t="shared" si="6"/>
        <v>#DIV/0!</v>
      </c>
      <c r="H24" s="106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553</v>
      </c>
      <c r="C25" s="48"/>
      <c r="D25" s="107"/>
      <c r="E25" s="107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554</v>
      </c>
      <c r="C26" s="48"/>
      <c r="D26" s="107"/>
      <c r="E26" s="107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4" t="s">
        <v>511</v>
      </c>
      <c r="B27" s="105" t="s">
        <v>512</v>
      </c>
      <c r="C27" s="113">
        <f>+C28+C30</f>
        <v>0</v>
      </c>
      <c r="D27" s="116"/>
      <c r="E27" s="116"/>
      <c r="F27" s="113">
        <f>+F28+F30</f>
        <v>0</v>
      </c>
      <c r="G27" s="108" t="e">
        <f t="shared" si="2"/>
        <v>#DIV/0!</v>
      </c>
      <c r="H27" s="108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3" t="s">
        <v>513</v>
      </c>
      <c r="B28" s="79" t="s">
        <v>514</v>
      </c>
      <c r="C28" s="106">
        <f>+C29</f>
        <v>0</v>
      </c>
      <c r="D28" s="107"/>
      <c r="E28" s="107"/>
      <c r="F28" s="106">
        <f t="shared" ref="F28" si="9">+F29</f>
        <v>0</v>
      </c>
      <c r="G28" s="77" t="e">
        <f t="shared" si="2"/>
        <v>#DIV/0!</v>
      </c>
      <c r="H28" s="77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7"/>
      <c r="E29" s="107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3" t="s">
        <v>516</v>
      </c>
      <c r="B30" s="79" t="s">
        <v>517</v>
      </c>
      <c r="C30" s="106">
        <f>+C31</f>
        <v>0</v>
      </c>
      <c r="D30" s="107"/>
      <c r="E30" s="107"/>
      <c r="F30" s="106">
        <f t="shared" ref="F30" si="10">+F31</f>
        <v>0</v>
      </c>
      <c r="G30" s="77" t="e">
        <f t="shared" si="2"/>
        <v>#DIV/0!</v>
      </c>
      <c r="H30" s="77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7"/>
      <c r="E31" s="107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4" t="s">
        <v>520</v>
      </c>
      <c r="B32" s="105" t="s">
        <v>521</v>
      </c>
      <c r="C32" s="108">
        <f>+C33+C35</f>
        <v>0</v>
      </c>
      <c r="D32" s="116"/>
      <c r="E32" s="116"/>
      <c r="F32" s="108">
        <f>+F33+F35</f>
        <v>0</v>
      </c>
      <c r="G32" s="108" t="e">
        <f>+F32/C32*100</f>
        <v>#DIV/0!</v>
      </c>
      <c r="H32" s="108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3" t="s">
        <v>522</v>
      </c>
      <c r="B33" s="79" t="s">
        <v>523</v>
      </c>
      <c r="C33" s="106">
        <f>+C34</f>
        <v>0</v>
      </c>
      <c r="D33" s="107"/>
      <c r="E33" s="107"/>
      <c r="F33" s="106">
        <f t="shared" ref="F33" si="11">+F34</f>
        <v>0</v>
      </c>
      <c r="G33" s="77" t="e">
        <f t="shared" si="2"/>
        <v>#DIV/0!</v>
      </c>
      <c r="H33" s="77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7"/>
      <c r="E34" s="107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3" t="s">
        <v>526</v>
      </c>
      <c r="B35" s="79" t="s">
        <v>527</v>
      </c>
      <c r="C35" s="106">
        <f>+C36</f>
        <v>0</v>
      </c>
      <c r="D35" s="107"/>
      <c r="E35" s="107"/>
      <c r="F35" s="106">
        <f t="shared" ref="F35" si="12">+F36</f>
        <v>0</v>
      </c>
      <c r="G35" s="106" t="e">
        <f t="shared" si="2"/>
        <v>#DIV/0!</v>
      </c>
      <c r="H35" s="106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7"/>
      <c r="E36" s="107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259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558</v>
      </c>
      <c r="D7" s="50" t="s">
        <v>564</v>
      </c>
      <c r="E7" s="50" t="s">
        <v>565</v>
      </c>
      <c r="F7" s="50" t="s">
        <v>566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4" t="s">
        <v>257</v>
      </c>
      <c r="B10" s="105" t="s">
        <v>26</v>
      </c>
      <c r="C10" s="108">
        <f t="shared" ref="C10:F11" si="0">+C11</f>
        <v>0</v>
      </c>
      <c r="D10" s="109">
        <f t="shared" si="0"/>
        <v>0</v>
      </c>
      <c r="E10" s="109">
        <f t="shared" si="0"/>
        <v>0</v>
      </c>
      <c r="F10" s="108">
        <f t="shared" si="0"/>
        <v>0</v>
      </c>
      <c r="G10" s="108" t="e">
        <f t="shared" ref="G10:G19" si="1">+F10/C10*100</f>
        <v>#DIV/0!</v>
      </c>
      <c r="H10" s="108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3" t="s">
        <v>57</v>
      </c>
      <c r="B11" s="79" t="s">
        <v>58</v>
      </c>
      <c r="C11" s="106">
        <f t="shared" si="0"/>
        <v>0</v>
      </c>
      <c r="D11" s="107">
        <f t="shared" si="0"/>
        <v>0</v>
      </c>
      <c r="E11" s="107">
        <f t="shared" si="0"/>
        <v>0</v>
      </c>
      <c r="F11" s="106">
        <f t="shared" si="0"/>
        <v>0</v>
      </c>
      <c r="G11" s="106" t="e">
        <f t="shared" si="1"/>
        <v>#DIV/0!</v>
      </c>
      <c r="H11" s="106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4" t="s">
        <v>508</v>
      </c>
      <c r="B13" s="105" t="s">
        <v>26</v>
      </c>
      <c r="C13" s="108">
        <f>+C14+C16+C18</f>
        <v>0</v>
      </c>
      <c r="D13" s="109">
        <f>+D14+D16+D18</f>
        <v>0</v>
      </c>
      <c r="E13" s="109">
        <f>+E14+E16+E18</f>
        <v>0</v>
      </c>
      <c r="F13" s="108">
        <f>+F14+F16+F18</f>
        <v>0</v>
      </c>
      <c r="G13" s="108" t="e">
        <f t="shared" si="1"/>
        <v>#DIV/0!</v>
      </c>
      <c r="H13" s="108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3" t="s">
        <v>81</v>
      </c>
      <c r="B14" s="79" t="s">
        <v>485</v>
      </c>
      <c r="C14" s="106">
        <f>+C15</f>
        <v>0</v>
      </c>
      <c r="D14" s="107">
        <f>+D15</f>
        <v>0</v>
      </c>
      <c r="E14" s="107">
        <f>+E15</f>
        <v>0</v>
      </c>
      <c r="F14" s="106">
        <f>+F15</f>
        <v>0</v>
      </c>
      <c r="G14" s="106" t="e">
        <f t="shared" si="1"/>
        <v>#DIV/0!</v>
      </c>
      <c r="H14" s="106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3" t="s">
        <v>57</v>
      </c>
      <c r="B16" s="79" t="s">
        <v>58</v>
      </c>
      <c r="C16" s="106">
        <f>+C17</f>
        <v>0</v>
      </c>
      <c r="D16" s="107">
        <f>+D17</f>
        <v>0</v>
      </c>
      <c r="E16" s="107">
        <f>+E17</f>
        <v>0</v>
      </c>
      <c r="F16" s="106">
        <f>+F17</f>
        <v>0</v>
      </c>
      <c r="G16" s="106" t="e">
        <f t="shared" si="1"/>
        <v>#DIV/0!</v>
      </c>
      <c r="H16" s="106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3" t="s">
        <v>62</v>
      </c>
      <c r="B18" s="79" t="s">
        <v>63</v>
      </c>
      <c r="C18" s="106">
        <f>+C19</f>
        <v>0</v>
      </c>
      <c r="D18" s="107">
        <f>+D19</f>
        <v>0</v>
      </c>
      <c r="E18" s="107">
        <f>+E19</f>
        <v>0</v>
      </c>
      <c r="F18" s="106">
        <f>+F19</f>
        <v>0</v>
      </c>
      <c r="G18" s="106" t="e">
        <f t="shared" si="1"/>
        <v>#DIV/0!</v>
      </c>
      <c r="H18" s="106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F205"/>
  <sheetViews>
    <sheetView workbookViewId="0">
      <selection activeCell="L26" sqref="L26"/>
    </sheetView>
  </sheetViews>
  <sheetFormatPr defaultRowHeight="15" x14ac:dyDescent="0.25"/>
  <cols>
    <col min="2" max="2" width="15.5703125" customWidth="1"/>
    <col min="3" max="3" width="30.7109375" customWidth="1"/>
    <col min="4" max="4" width="14.85546875" customWidth="1"/>
    <col min="5" max="5" width="43.42578125" customWidth="1"/>
    <col min="6" max="6" width="11.7109375" customWidth="1"/>
  </cols>
  <sheetData>
    <row r="3" spans="2:6" ht="15.75" x14ac:dyDescent="0.25">
      <c r="B3" s="205" t="s">
        <v>530</v>
      </c>
      <c r="C3" s="205"/>
      <c r="D3" s="205"/>
      <c r="E3" s="205"/>
      <c r="F3" s="205"/>
    </row>
    <row r="4" spans="2:6" ht="15.75" x14ac:dyDescent="0.25">
      <c r="B4" s="205" t="s">
        <v>531</v>
      </c>
      <c r="C4" s="205"/>
      <c r="D4" s="205"/>
      <c r="E4" s="205"/>
      <c r="F4" s="205"/>
    </row>
    <row r="5" spans="2:6" ht="18.75" x14ac:dyDescent="0.25">
      <c r="B5" s="121"/>
      <c r="C5" s="121"/>
      <c r="D5" s="122"/>
      <c r="E5" s="123"/>
      <c r="F5" s="122"/>
    </row>
    <row r="6" spans="2:6" ht="28.5" customHeight="1" x14ac:dyDescent="0.25">
      <c r="B6" s="206" t="s">
        <v>3</v>
      </c>
      <c r="C6" s="207"/>
      <c r="D6" s="124" t="s">
        <v>574</v>
      </c>
      <c r="E6" s="125" t="s">
        <v>561</v>
      </c>
      <c r="F6" s="126" t="s">
        <v>532</v>
      </c>
    </row>
    <row r="7" spans="2:6" x14ac:dyDescent="0.25">
      <c r="B7" s="208">
        <v>1</v>
      </c>
      <c r="C7" s="209"/>
      <c r="D7" s="127">
        <v>3</v>
      </c>
      <c r="E7" s="127">
        <v>4.3333333333333304</v>
      </c>
      <c r="F7" s="128">
        <v>5.0833333333333304</v>
      </c>
    </row>
    <row r="8" spans="2:6" x14ac:dyDescent="0.25">
      <c r="B8" s="129"/>
      <c r="C8" s="72" t="s">
        <v>575</v>
      </c>
      <c r="D8" s="130">
        <f>D11+D22+D26+D65</f>
        <v>4461993</v>
      </c>
      <c r="E8" s="131">
        <f>E26+E66+E99+E137+E158+E181</f>
        <v>2173250.0800000005</v>
      </c>
      <c r="F8" s="132">
        <f>E8/D8*100</f>
        <v>48.705815540275395</v>
      </c>
    </row>
    <row r="9" spans="2:6" x14ac:dyDescent="0.25">
      <c r="B9" s="133" t="s">
        <v>203</v>
      </c>
      <c r="C9" s="65" t="s">
        <v>533</v>
      </c>
      <c r="D9" s="130"/>
      <c r="E9" s="131">
        <v>2173250.08</v>
      </c>
      <c r="F9" s="132"/>
    </row>
    <row r="10" spans="2:6" ht="24" customHeight="1" x14ac:dyDescent="0.25">
      <c r="B10" s="134" t="s">
        <v>534</v>
      </c>
      <c r="C10" s="73" t="s">
        <v>535</v>
      </c>
      <c r="D10" s="130"/>
      <c r="E10" s="131">
        <v>2173250.08</v>
      </c>
      <c r="F10" s="132"/>
    </row>
    <row r="11" spans="2:6" ht="34.5" hidden="1" customHeight="1" x14ac:dyDescent="0.25">
      <c r="B11" s="135" t="s">
        <v>576</v>
      </c>
      <c r="C11" s="136" t="s">
        <v>577</v>
      </c>
      <c r="D11" s="137">
        <f>D12</f>
        <v>0</v>
      </c>
      <c r="E11" s="138">
        <f>E12</f>
        <v>0</v>
      </c>
      <c r="F11" s="139" t="e">
        <f>E11/D11</f>
        <v>#DIV/0!</v>
      </c>
    </row>
    <row r="12" spans="2:6" hidden="1" x14ac:dyDescent="0.25">
      <c r="B12" s="140" t="s">
        <v>56</v>
      </c>
      <c r="C12" s="141" t="s">
        <v>55</v>
      </c>
      <c r="D12" s="142">
        <f>D13+D17</f>
        <v>0</v>
      </c>
      <c r="E12" s="143">
        <f>E13+E17</f>
        <v>0</v>
      </c>
      <c r="F12" s="144" t="e">
        <f>E12/D12</f>
        <v>#DIV/0!</v>
      </c>
    </row>
    <row r="13" spans="2:6" ht="24" hidden="1" customHeight="1" x14ac:dyDescent="0.25">
      <c r="B13" s="145" t="s">
        <v>83</v>
      </c>
      <c r="C13" s="47" t="s">
        <v>84</v>
      </c>
      <c r="D13" s="146"/>
      <c r="E13" s="131"/>
      <c r="F13" s="132" t="e">
        <f>E13/D13*100</f>
        <v>#DIV/0!</v>
      </c>
    </row>
    <row r="14" spans="2:6" ht="21.75" hidden="1" customHeight="1" x14ac:dyDescent="0.25">
      <c r="B14" s="147" t="s">
        <v>87</v>
      </c>
      <c r="C14" s="148" t="s">
        <v>88</v>
      </c>
      <c r="D14" s="149"/>
      <c r="E14" s="150"/>
      <c r="F14" s="151"/>
    </row>
    <row r="15" spans="2:6" ht="24" hidden="1" customHeight="1" x14ac:dyDescent="0.25">
      <c r="B15" s="147" t="s">
        <v>93</v>
      </c>
      <c r="C15" s="148" t="s">
        <v>92</v>
      </c>
      <c r="D15" s="149"/>
      <c r="E15" s="150"/>
      <c r="F15" s="151"/>
    </row>
    <row r="16" spans="2:6" ht="27.75" hidden="1" customHeight="1" x14ac:dyDescent="0.25">
      <c r="B16" s="147" t="s">
        <v>96</v>
      </c>
      <c r="C16" s="148" t="s">
        <v>97</v>
      </c>
      <c r="D16" s="149"/>
      <c r="E16" s="150"/>
      <c r="F16" s="151"/>
    </row>
    <row r="17" spans="2:6" ht="23.25" hidden="1" customHeight="1" x14ac:dyDescent="0.25">
      <c r="B17" s="145" t="s">
        <v>98</v>
      </c>
      <c r="C17" s="47" t="s">
        <v>99</v>
      </c>
      <c r="D17" s="146"/>
      <c r="E17" s="131"/>
      <c r="F17" s="152" t="e">
        <f>E17/D17*100</f>
        <v>#DIV/0!</v>
      </c>
    </row>
    <row r="18" spans="2:6" ht="27" hidden="1" customHeight="1" x14ac:dyDescent="0.25">
      <c r="B18" s="147" t="s">
        <v>104</v>
      </c>
      <c r="C18" s="148" t="s">
        <v>105</v>
      </c>
      <c r="D18" s="149"/>
      <c r="E18" s="150"/>
      <c r="F18" s="151"/>
    </row>
    <row r="19" spans="2:6" ht="27" hidden="1" customHeight="1" x14ac:dyDescent="0.25">
      <c r="B19" s="147" t="s">
        <v>134</v>
      </c>
      <c r="C19" s="148" t="s">
        <v>135</v>
      </c>
      <c r="D19" s="149"/>
      <c r="E19" s="150"/>
      <c r="F19" s="151"/>
    </row>
    <row r="20" spans="2:6" ht="25.5" hidden="1" customHeight="1" x14ac:dyDescent="0.25">
      <c r="B20" s="147" t="s">
        <v>155</v>
      </c>
      <c r="C20" s="148" t="s">
        <v>156</v>
      </c>
      <c r="D20" s="149"/>
      <c r="E20" s="150"/>
      <c r="F20" s="151"/>
    </row>
    <row r="21" spans="2:6" ht="24.75" hidden="1" customHeight="1" x14ac:dyDescent="0.25">
      <c r="B21" s="153">
        <v>3299</v>
      </c>
      <c r="C21" s="154" t="s">
        <v>146</v>
      </c>
      <c r="D21" s="155"/>
      <c r="E21" s="156"/>
      <c r="F21" s="157"/>
    </row>
    <row r="22" spans="2:6" ht="25.5" hidden="1" x14ac:dyDescent="0.25">
      <c r="B22" s="135" t="s">
        <v>578</v>
      </c>
      <c r="C22" s="136" t="s">
        <v>579</v>
      </c>
      <c r="D22" s="137">
        <f t="shared" ref="D22:E23" si="0">D23</f>
        <v>0</v>
      </c>
      <c r="E22" s="138">
        <f t="shared" si="0"/>
        <v>0</v>
      </c>
      <c r="F22" s="158" t="e">
        <f>E22/D22</f>
        <v>#DIV/0!</v>
      </c>
    </row>
    <row r="23" spans="2:6" hidden="1" x14ac:dyDescent="0.25">
      <c r="B23" s="140" t="s">
        <v>56</v>
      </c>
      <c r="C23" s="141" t="s">
        <v>55</v>
      </c>
      <c r="D23" s="142">
        <f t="shared" si="0"/>
        <v>0</v>
      </c>
      <c r="E23" s="143">
        <f t="shared" si="0"/>
        <v>0</v>
      </c>
      <c r="F23" s="159" t="e">
        <f>E23/D23</f>
        <v>#DIV/0!</v>
      </c>
    </row>
    <row r="24" spans="2:6" hidden="1" x14ac:dyDescent="0.25">
      <c r="B24" s="145" t="s">
        <v>98</v>
      </c>
      <c r="C24" s="47" t="s">
        <v>99</v>
      </c>
      <c r="D24" s="146"/>
      <c r="E24" s="131">
        <f>E25</f>
        <v>0</v>
      </c>
      <c r="F24" s="152" t="e">
        <f>E24/D24</f>
        <v>#DIV/0!</v>
      </c>
    </row>
    <row r="25" spans="2:6" hidden="1" x14ac:dyDescent="0.25">
      <c r="B25" s="153" t="s">
        <v>136</v>
      </c>
      <c r="C25" s="154" t="s">
        <v>137</v>
      </c>
      <c r="D25" s="155"/>
      <c r="E25" s="156">
        <v>0</v>
      </c>
      <c r="F25" s="157"/>
    </row>
    <row r="26" spans="2:6" ht="38.25" customHeight="1" x14ac:dyDescent="0.25">
      <c r="B26" s="135" t="s">
        <v>567</v>
      </c>
      <c r="C26" s="136" t="s">
        <v>580</v>
      </c>
      <c r="D26" s="137">
        <f>D27</f>
        <v>4183713</v>
      </c>
      <c r="E26" s="138">
        <f>E27</f>
        <v>2049118.51</v>
      </c>
      <c r="F26" s="158">
        <f>E26/D26</f>
        <v>0.48978467452236807</v>
      </c>
    </row>
    <row r="27" spans="2:6" ht="21.75" customHeight="1" x14ac:dyDescent="0.25">
      <c r="B27" s="140" t="s">
        <v>56</v>
      </c>
      <c r="C27" s="141" t="s">
        <v>55</v>
      </c>
      <c r="D27" s="142">
        <f>D28+D32+D56+D64</f>
        <v>4183713</v>
      </c>
      <c r="E27" s="143">
        <f>E28+E32+E54+E56</f>
        <v>2049118.51</v>
      </c>
      <c r="F27" s="159">
        <f>E27/D27</f>
        <v>0.48978467452236807</v>
      </c>
    </row>
    <row r="28" spans="2:6" x14ac:dyDescent="0.25">
      <c r="B28" s="145">
        <v>31</v>
      </c>
      <c r="C28" s="47" t="s">
        <v>581</v>
      </c>
      <c r="D28" s="146">
        <v>3734337</v>
      </c>
      <c r="E28" s="131">
        <f>SUM(E29:E31)</f>
        <v>1874796.47</v>
      </c>
      <c r="F28" s="152">
        <f>E28/D28*100</f>
        <v>50.204265710352338</v>
      </c>
    </row>
    <row r="29" spans="2:6" x14ac:dyDescent="0.25">
      <c r="B29" s="147">
        <v>3111</v>
      </c>
      <c r="C29" s="148" t="s">
        <v>88</v>
      </c>
      <c r="D29" s="160"/>
      <c r="E29" s="150">
        <v>1599163.72</v>
      </c>
      <c r="F29" s="151"/>
    </row>
    <row r="30" spans="2:6" ht="25.5" customHeight="1" x14ac:dyDescent="0.25">
      <c r="B30" s="147" t="s">
        <v>93</v>
      </c>
      <c r="C30" s="148" t="s">
        <v>92</v>
      </c>
      <c r="D30" s="149"/>
      <c r="E30" s="150">
        <v>11770.69</v>
      </c>
      <c r="F30" s="151"/>
    </row>
    <row r="31" spans="2:6" ht="20.25" customHeight="1" x14ac:dyDescent="0.25">
      <c r="B31" s="147" t="s">
        <v>96</v>
      </c>
      <c r="C31" s="148" t="s">
        <v>97</v>
      </c>
      <c r="D31" s="149"/>
      <c r="E31" s="150">
        <v>263862.06</v>
      </c>
      <c r="F31" s="151"/>
    </row>
    <row r="32" spans="2:6" ht="17.25" customHeight="1" x14ac:dyDescent="0.25">
      <c r="B32" s="145" t="s">
        <v>98</v>
      </c>
      <c r="C32" s="47" t="s">
        <v>99</v>
      </c>
      <c r="D32" s="161">
        <v>372376</v>
      </c>
      <c r="E32" s="162">
        <f>SUM(E33:E53)</f>
        <v>171506.43999999997</v>
      </c>
      <c r="F32" s="151"/>
    </row>
    <row r="33" spans="2:6" ht="19.5" customHeight="1" x14ac:dyDescent="0.25">
      <c r="B33" s="147" t="s">
        <v>102</v>
      </c>
      <c r="C33" s="148" t="s">
        <v>103</v>
      </c>
      <c r="D33" s="149"/>
      <c r="E33" s="150">
        <v>6233.14</v>
      </c>
      <c r="F33" s="151"/>
    </row>
    <row r="34" spans="2:6" ht="23.25" customHeight="1" x14ac:dyDescent="0.25">
      <c r="B34" s="147">
        <v>3212</v>
      </c>
      <c r="C34" s="148" t="s">
        <v>105</v>
      </c>
      <c r="D34" s="149"/>
      <c r="E34" s="150">
        <v>28945.98</v>
      </c>
      <c r="F34" s="151"/>
    </row>
    <row r="35" spans="2:6" ht="22.5" customHeight="1" x14ac:dyDescent="0.25">
      <c r="B35" s="147">
        <v>3213</v>
      </c>
      <c r="C35" s="148" t="s">
        <v>107</v>
      </c>
      <c r="D35" s="149"/>
      <c r="E35" s="150">
        <v>887.5</v>
      </c>
      <c r="F35" s="151"/>
    </row>
    <row r="36" spans="2:6" ht="24" customHeight="1" x14ac:dyDescent="0.25">
      <c r="B36" s="147" t="s">
        <v>112</v>
      </c>
      <c r="C36" s="148" t="s">
        <v>113</v>
      </c>
      <c r="D36" s="149"/>
      <c r="E36" s="150">
        <v>21882.18</v>
      </c>
      <c r="F36" s="151"/>
    </row>
    <row r="37" spans="2:6" ht="19.5" customHeight="1" x14ac:dyDescent="0.25">
      <c r="B37" s="147" t="s">
        <v>114</v>
      </c>
      <c r="C37" s="148" t="s">
        <v>115</v>
      </c>
      <c r="D37" s="149"/>
      <c r="E37" s="150">
        <v>16568.16</v>
      </c>
      <c r="F37" s="151"/>
    </row>
    <row r="38" spans="2:6" ht="18.75" customHeight="1" x14ac:dyDescent="0.25">
      <c r="B38" s="147">
        <v>3224</v>
      </c>
      <c r="C38" s="148" t="s">
        <v>117</v>
      </c>
      <c r="D38" s="149"/>
      <c r="E38" s="150">
        <v>106.12</v>
      </c>
      <c r="F38" s="151"/>
    </row>
    <row r="39" spans="2:6" ht="21.75" customHeight="1" x14ac:dyDescent="0.25">
      <c r="B39" s="147">
        <v>3225</v>
      </c>
      <c r="C39" s="148" t="s">
        <v>119</v>
      </c>
      <c r="D39" s="149"/>
      <c r="E39" s="150">
        <v>431.63</v>
      </c>
      <c r="F39" s="151"/>
    </row>
    <row r="40" spans="2:6" ht="19.5" customHeight="1" x14ac:dyDescent="0.25">
      <c r="B40" s="147" t="s">
        <v>120</v>
      </c>
      <c r="C40" s="148" t="s">
        <v>121</v>
      </c>
      <c r="D40" s="149"/>
      <c r="E40" s="150">
        <v>698.63</v>
      </c>
      <c r="F40" s="151"/>
    </row>
    <row r="41" spans="2:6" ht="21" customHeight="1" x14ac:dyDescent="0.25">
      <c r="B41" s="147">
        <v>3231</v>
      </c>
      <c r="C41" s="148" t="s">
        <v>125</v>
      </c>
      <c r="D41" s="149"/>
      <c r="E41" s="150">
        <v>3681.79</v>
      </c>
      <c r="F41" s="151"/>
    </row>
    <row r="42" spans="2:6" ht="24" customHeight="1" x14ac:dyDescent="0.25">
      <c r="B42" s="147">
        <v>3232</v>
      </c>
      <c r="C42" s="148" t="s">
        <v>127</v>
      </c>
      <c r="D42" s="149"/>
      <c r="E42" s="150">
        <v>9310.1200000000008</v>
      </c>
      <c r="F42" s="151"/>
    </row>
    <row r="43" spans="2:6" ht="21.75" customHeight="1" x14ac:dyDescent="0.25">
      <c r="B43" s="147" t="s">
        <v>128</v>
      </c>
      <c r="C43" s="148" t="s">
        <v>129</v>
      </c>
      <c r="D43" s="149"/>
      <c r="E43" s="150">
        <v>2460.5</v>
      </c>
      <c r="F43" s="151"/>
    </row>
    <row r="44" spans="2:6" ht="19.5" customHeight="1" x14ac:dyDescent="0.25">
      <c r="B44" s="147">
        <v>3234</v>
      </c>
      <c r="C44" s="148" t="s">
        <v>131</v>
      </c>
      <c r="D44" s="149"/>
      <c r="E44" s="150">
        <v>4157.09</v>
      </c>
      <c r="F44" s="151"/>
    </row>
    <row r="45" spans="2:6" ht="26.25" customHeight="1" x14ac:dyDescent="0.25">
      <c r="B45" s="147" t="s">
        <v>132</v>
      </c>
      <c r="C45" s="148" t="s">
        <v>133</v>
      </c>
      <c r="D45" s="149"/>
      <c r="E45" s="150">
        <v>7031.5</v>
      </c>
      <c r="F45" s="151"/>
    </row>
    <row r="46" spans="2:6" ht="21" customHeight="1" x14ac:dyDescent="0.25">
      <c r="B46" s="147">
        <v>3236</v>
      </c>
      <c r="C46" s="148" t="s">
        <v>135</v>
      </c>
      <c r="D46" s="149"/>
      <c r="E46" s="150">
        <v>12100</v>
      </c>
      <c r="F46" s="151"/>
    </row>
    <row r="47" spans="2:6" ht="20.25" customHeight="1" x14ac:dyDescent="0.25">
      <c r="B47" s="147" t="s">
        <v>136</v>
      </c>
      <c r="C47" s="148" t="s">
        <v>137</v>
      </c>
      <c r="D47" s="149"/>
      <c r="E47" s="150">
        <v>33137.57</v>
      </c>
      <c r="F47" s="151"/>
    </row>
    <row r="48" spans="2:6" ht="24.75" customHeight="1" x14ac:dyDescent="0.25">
      <c r="B48" s="147">
        <v>3238</v>
      </c>
      <c r="C48" s="148" t="s">
        <v>139</v>
      </c>
      <c r="D48" s="149"/>
      <c r="E48" s="150">
        <v>10199.049999999999</v>
      </c>
      <c r="F48" s="151"/>
    </row>
    <row r="49" spans="2:6" ht="24.75" customHeight="1" x14ac:dyDescent="0.25">
      <c r="B49" s="147" t="s">
        <v>140</v>
      </c>
      <c r="C49" s="148" t="s">
        <v>141</v>
      </c>
      <c r="D49" s="149"/>
      <c r="E49" s="150">
        <v>7652.74</v>
      </c>
      <c r="F49" s="151"/>
    </row>
    <row r="50" spans="2:6" ht="25.5" customHeight="1" x14ac:dyDescent="0.25">
      <c r="B50" s="147" t="s">
        <v>144</v>
      </c>
      <c r="C50" s="148" t="s">
        <v>143</v>
      </c>
      <c r="D50" s="149"/>
      <c r="E50" s="150">
        <v>987.55</v>
      </c>
      <c r="F50" s="151"/>
    </row>
    <row r="51" spans="2:6" ht="24" customHeight="1" x14ac:dyDescent="0.25">
      <c r="B51" s="147" t="s">
        <v>151</v>
      </c>
      <c r="C51" s="148" t="s">
        <v>152</v>
      </c>
      <c r="D51" s="149"/>
      <c r="E51" s="150">
        <v>1180.55</v>
      </c>
      <c r="F51" s="151"/>
    </row>
    <row r="52" spans="2:6" ht="23.25" customHeight="1" x14ac:dyDescent="0.25">
      <c r="B52" s="147" t="s">
        <v>155</v>
      </c>
      <c r="C52" s="148" t="s">
        <v>156</v>
      </c>
      <c r="D52" s="149"/>
      <c r="E52" s="150">
        <v>2551.7199999999998</v>
      </c>
      <c r="F52" s="151"/>
    </row>
    <row r="53" spans="2:6" ht="25.5" customHeight="1" x14ac:dyDescent="0.25">
      <c r="B53" s="147" t="s">
        <v>159</v>
      </c>
      <c r="C53" s="148" t="s">
        <v>146</v>
      </c>
      <c r="D53" s="149"/>
      <c r="E53" s="150">
        <v>1302.92</v>
      </c>
      <c r="F53" s="151"/>
    </row>
    <row r="54" spans="2:6" ht="21" customHeight="1" x14ac:dyDescent="0.25">
      <c r="B54" s="145" t="s">
        <v>160</v>
      </c>
      <c r="C54" s="47" t="s">
        <v>161</v>
      </c>
      <c r="D54" s="149"/>
      <c r="E54" s="162">
        <v>641.54999999999995</v>
      </c>
      <c r="F54" s="151"/>
    </row>
    <row r="55" spans="2:6" ht="24.75" customHeight="1" x14ac:dyDescent="0.25">
      <c r="B55" s="147" t="s">
        <v>164</v>
      </c>
      <c r="C55" s="148" t="s">
        <v>165</v>
      </c>
      <c r="D55" s="149"/>
      <c r="E55" s="150">
        <v>641.54999999999995</v>
      </c>
      <c r="F55" s="151"/>
    </row>
    <row r="56" spans="2:6" ht="22.5" customHeight="1" x14ac:dyDescent="0.25">
      <c r="B56" s="145" t="s">
        <v>233</v>
      </c>
      <c r="C56" s="47" t="s">
        <v>234</v>
      </c>
      <c r="D56" s="130">
        <v>57000</v>
      </c>
      <c r="E56" s="131">
        <f>SUM(E57:E60)</f>
        <v>2174.0500000000002</v>
      </c>
      <c r="F56" s="152" t="s">
        <v>582</v>
      </c>
    </row>
    <row r="57" spans="2:6" ht="27.75" customHeight="1" x14ac:dyDescent="0.25">
      <c r="B57" s="147" t="s">
        <v>241</v>
      </c>
      <c r="C57" s="148" t="s">
        <v>242</v>
      </c>
      <c r="D57" s="149"/>
      <c r="E57" s="150">
        <v>1257.56</v>
      </c>
      <c r="F57" s="151"/>
    </row>
    <row r="58" spans="2:6" ht="20.25" customHeight="1" x14ac:dyDescent="0.25">
      <c r="B58" s="147" t="s">
        <v>436</v>
      </c>
      <c r="C58" s="148" t="s">
        <v>437</v>
      </c>
      <c r="D58" s="163"/>
      <c r="E58" s="164">
        <v>380.03</v>
      </c>
      <c r="F58" s="152"/>
    </row>
    <row r="59" spans="2:6" ht="25.5" customHeight="1" x14ac:dyDescent="0.25">
      <c r="B59" s="147" t="s">
        <v>243</v>
      </c>
      <c r="C59" s="148" t="s">
        <v>451</v>
      </c>
      <c r="D59" s="163"/>
      <c r="E59" s="164">
        <v>536.46</v>
      </c>
      <c r="F59" s="152"/>
    </row>
    <row r="60" spans="2:6" ht="1.5" customHeight="1" x14ac:dyDescent="0.25">
      <c r="B60" s="153"/>
      <c r="C60" s="154"/>
      <c r="D60" s="163"/>
      <c r="E60" s="131"/>
      <c r="F60" s="152"/>
    </row>
    <row r="61" spans="2:6" hidden="1" x14ac:dyDescent="0.25">
      <c r="B61" s="145"/>
      <c r="C61" s="47"/>
      <c r="D61" s="163"/>
      <c r="E61" s="131"/>
      <c r="F61" s="152"/>
    </row>
    <row r="62" spans="2:6" hidden="1" x14ac:dyDescent="0.25">
      <c r="B62" s="145"/>
      <c r="C62" s="47"/>
      <c r="D62" s="163"/>
      <c r="E62" s="131"/>
      <c r="F62" s="152"/>
    </row>
    <row r="63" spans="2:6" hidden="1" x14ac:dyDescent="0.25">
      <c r="B63" s="145"/>
      <c r="C63" s="47"/>
      <c r="D63" s="163"/>
      <c r="E63" s="131"/>
      <c r="F63" s="152"/>
    </row>
    <row r="64" spans="2:6" ht="36.75" customHeight="1" x14ac:dyDescent="0.25">
      <c r="B64" s="153">
        <v>45</v>
      </c>
      <c r="C64" s="154" t="s">
        <v>250</v>
      </c>
      <c r="D64" s="165">
        <v>20000</v>
      </c>
      <c r="E64" s="156">
        <v>0</v>
      </c>
      <c r="F64" s="157"/>
    </row>
    <row r="65" spans="2:6" ht="41.25" customHeight="1" x14ac:dyDescent="0.25">
      <c r="B65" s="135" t="s">
        <v>568</v>
      </c>
      <c r="C65" s="136" t="s">
        <v>583</v>
      </c>
      <c r="D65" s="137">
        <f>D66+D99+D137+D158</f>
        <v>278280</v>
      </c>
      <c r="E65" s="138">
        <f>E66+E99+E137+E158</f>
        <v>79404.950000000012</v>
      </c>
      <c r="F65" s="158">
        <f>E65/D65</f>
        <v>0.28534192180537593</v>
      </c>
    </row>
    <row r="66" spans="2:6" x14ac:dyDescent="0.25">
      <c r="B66" s="140" t="s">
        <v>83</v>
      </c>
      <c r="C66" s="141" t="s">
        <v>485</v>
      </c>
      <c r="D66" s="142">
        <f>D67+D71+D97+D93+D91+D95</f>
        <v>94880</v>
      </c>
      <c r="E66" s="143">
        <f>E67+E71+E91+E93+E97</f>
        <v>48172.070000000007</v>
      </c>
      <c r="F66" s="159">
        <f>E66/D66</f>
        <v>0.50771574620573368</v>
      </c>
    </row>
    <row r="67" spans="2:6" ht="33" customHeight="1" x14ac:dyDescent="0.25">
      <c r="B67" s="145" t="s">
        <v>83</v>
      </c>
      <c r="C67" s="47" t="s">
        <v>84</v>
      </c>
      <c r="D67" s="146">
        <v>39780</v>
      </c>
      <c r="E67" s="131">
        <f>E68+E69+E70</f>
        <v>9204.2000000000007</v>
      </c>
      <c r="F67" s="152">
        <f>E67/D67*100</f>
        <v>23.137757667169435</v>
      </c>
    </row>
    <row r="68" spans="2:6" ht="31.5" customHeight="1" x14ac:dyDescent="0.25">
      <c r="B68" s="147" t="s">
        <v>87</v>
      </c>
      <c r="C68" s="148" t="s">
        <v>88</v>
      </c>
      <c r="D68" s="149"/>
      <c r="E68" s="150">
        <v>6805.32</v>
      </c>
      <c r="F68" s="151"/>
    </row>
    <row r="69" spans="2:6" ht="24.75" customHeight="1" x14ac:dyDescent="0.25">
      <c r="B69" s="147" t="s">
        <v>93</v>
      </c>
      <c r="C69" s="148" t="s">
        <v>92</v>
      </c>
      <c r="D69" s="149"/>
      <c r="E69" s="150">
        <v>1276</v>
      </c>
      <c r="F69" s="151"/>
    </row>
    <row r="70" spans="2:6" ht="21.75" customHeight="1" x14ac:dyDescent="0.25">
      <c r="B70" s="147" t="s">
        <v>96</v>
      </c>
      <c r="C70" s="148" t="s">
        <v>97</v>
      </c>
      <c r="D70" s="149"/>
      <c r="E70" s="150">
        <v>1122.8800000000001</v>
      </c>
      <c r="F70" s="151"/>
    </row>
    <row r="71" spans="2:6" x14ac:dyDescent="0.25">
      <c r="B71" s="145" t="s">
        <v>98</v>
      </c>
      <c r="C71" s="47" t="s">
        <v>99</v>
      </c>
      <c r="D71" s="146">
        <v>49000</v>
      </c>
      <c r="E71" s="131">
        <f>SUM(E72:E90)</f>
        <v>37767.870000000003</v>
      </c>
      <c r="F71" s="152">
        <f>E71/D71*100</f>
        <v>77.077285714285722</v>
      </c>
    </row>
    <row r="72" spans="2:6" ht="27.75" customHeight="1" x14ac:dyDescent="0.25">
      <c r="B72" s="147" t="s">
        <v>102</v>
      </c>
      <c r="C72" s="148" t="s">
        <v>103</v>
      </c>
      <c r="D72" s="149"/>
      <c r="E72" s="150">
        <v>2466.92</v>
      </c>
      <c r="F72" s="151"/>
    </row>
    <row r="73" spans="2:6" ht="28.5" customHeight="1" x14ac:dyDescent="0.25">
      <c r="B73" s="147">
        <v>3213</v>
      </c>
      <c r="C73" s="148" t="s">
        <v>107</v>
      </c>
      <c r="D73" s="149"/>
      <c r="E73" s="150"/>
      <c r="F73" s="151"/>
    </row>
    <row r="74" spans="2:6" ht="27.75" customHeight="1" x14ac:dyDescent="0.25">
      <c r="B74" s="147" t="s">
        <v>112</v>
      </c>
      <c r="C74" s="148" t="s">
        <v>113</v>
      </c>
      <c r="D74" s="149"/>
      <c r="E74" s="150">
        <v>78.209999999999994</v>
      </c>
      <c r="F74" s="151"/>
    </row>
    <row r="75" spans="2:6" ht="24" customHeight="1" x14ac:dyDescent="0.25">
      <c r="B75" s="147" t="s">
        <v>114</v>
      </c>
      <c r="C75" s="148" t="s">
        <v>115</v>
      </c>
      <c r="D75" s="149"/>
      <c r="E75" s="150"/>
      <c r="F75" s="151"/>
    </row>
    <row r="76" spans="2:6" ht="21" customHeight="1" x14ac:dyDescent="0.25">
      <c r="B76" s="147">
        <v>3224</v>
      </c>
      <c r="C76" s="148" t="s">
        <v>117</v>
      </c>
      <c r="D76" s="149"/>
      <c r="E76" s="150">
        <v>66.69</v>
      </c>
      <c r="F76" s="151"/>
    </row>
    <row r="77" spans="2:6" ht="21" customHeight="1" x14ac:dyDescent="0.25">
      <c r="B77" s="147" t="s">
        <v>120</v>
      </c>
      <c r="C77" s="148" t="s">
        <v>121</v>
      </c>
      <c r="D77" s="149"/>
      <c r="E77" s="150"/>
      <c r="F77" s="151"/>
    </row>
    <row r="78" spans="2:6" ht="25.5" customHeight="1" x14ac:dyDescent="0.25">
      <c r="B78" s="147">
        <v>3231</v>
      </c>
      <c r="C78" s="148" t="s">
        <v>125</v>
      </c>
      <c r="D78" s="149"/>
      <c r="E78" s="150">
        <v>780</v>
      </c>
      <c r="F78" s="151"/>
    </row>
    <row r="79" spans="2:6" ht="23.25" customHeight="1" x14ac:dyDescent="0.25">
      <c r="B79" s="147">
        <v>3232</v>
      </c>
      <c r="C79" s="148" t="s">
        <v>584</v>
      </c>
      <c r="D79" s="149"/>
      <c r="E79" s="150">
        <v>10200</v>
      </c>
      <c r="F79" s="151"/>
    </row>
    <row r="80" spans="2:6" ht="21.75" customHeight="1" x14ac:dyDescent="0.25">
      <c r="B80" s="147" t="s">
        <v>128</v>
      </c>
      <c r="C80" s="148" t="s">
        <v>129</v>
      </c>
      <c r="D80" s="149"/>
      <c r="E80" s="150"/>
      <c r="F80" s="151"/>
    </row>
    <row r="81" spans="2:6" ht="23.25" customHeight="1" x14ac:dyDescent="0.25">
      <c r="B81" s="147" t="s">
        <v>132</v>
      </c>
      <c r="C81" s="148" t="s">
        <v>133</v>
      </c>
      <c r="D81" s="149"/>
      <c r="E81" s="150"/>
      <c r="F81" s="151"/>
    </row>
    <row r="82" spans="2:6" ht="18" customHeight="1" x14ac:dyDescent="0.25">
      <c r="B82" s="147" t="s">
        <v>136</v>
      </c>
      <c r="C82" s="148" t="s">
        <v>137</v>
      </c>
      <c r="D82" s="149"/>
      <c r="E82" s="150">
        <v>2443.02</v>
      </c>
      <c r="F82" s="151"/>
    </row>
    <row r="83" spans="2:6" ht="21" customHeight="1" x14ac:dyDescent="0.25">
      <c r="B83" s="147" t="s">
        <v>140</v>
      </c>
      <c r="C83" s="148" t="s">
        <v>141</v>
      </c>
      <c r="D83" s="149"/>
      <c r="E83" s="150">
        <v>7677.94</v>
      </c>
      <c r="F83" s="151"/>
    </row>
    <row r="84" spans="2:6" ht="23.25" customHeight="1" x14ac:dyDescent="0.25">
      <c r="B84" s="147" t="s">
        <v>144</v>
      </c>
      <c r="C84" s="148" t="s">
        <v>143</v>
      </c>
      <c r="D84" s="149"/>
      <c r="E84" s="150">
        <v>775.61</v>
      </c>
      <c r="F84" s="151"/>
    </row>
    <row r="85" spans="2:6" x14ac:dyDescent="0.25">
      <c r="B85" s="147">
        <v>3292</v>
      </c>
      <c r="C85" s="148" t="s">
        <v>150</v>
      </c>
      <c r="D85" s="149"/>
      <c r="E85" s="150"/>
      <c r="F85" s="151"/>
    </row>
    <row r="86" spans="2:6" ht="25.5" customHeight="1" x14ac:dyDescent="0.25">
      <c r="B86" s="147" t="s">
        <v>151</v>
      </c>
      <c r="C86" s="148" t="s">
        <v>152</v>
      </c>
      <c r="D86" s="149"/>
      <c r="E86" s="150">
        <v>9925.65</v>
      </c>
      <c r="F86" s="151"/>
    </row>
    <row r="87" spans="2:6" ht="23.25" customHeight="1" x14ac:dyDescent="0.25">
      <c r="B87" s="147" t="s">
        <v>153</v>
      </c>
      <c r="C87" s="148" t="s">
        <v>154</v>
      </c>
      <c r="D87" s="149"/>
      <c r="E87" s="150"/>
      <c r="F87" s="151"/>
    </row>
    <row r="88" spans="2:6" ht="21" customHeight="1" x14ac:dyDescent="0.25">
      <c r="B88" s="147" t="s">
        <v>155</v>
      </c>
      <c r="C88" s="148" t="s">
        <v>156</v>
      </c>
      <c r="D88" s="149"/>
      <c r="E88" s="150"/>
      <c r="F88" s="151"/>
    </row>
    <row r="89" spans="2:6" ht="22.5" customHeight="1" x14ac:dyDescent="0.25">
      <c r="B89" s="147" t="s">
        <v>157</v>
      </c>
      <c r="C89" s="148" t="s">
        <v>158</v>
      </c>
      <c r="D89" s="149"/>
      <c r="E89" s="150"/>
      <c r="F89" s="151"/>
    </row>
    <row r="90" spans="2:6" ht="17.25" customHeight="1" x14ac:dyDescent="0.25">
      <c r="B90" s="147" t="s">
        <v>159</v>
      </c>
      <c r="C90" s="148" t="s">
        <v>146</v>
      </c>
      <c r="D90" s="149"/>
      <c r="E90" s="150">
        <v>3353.83</v>
      </c>
      <c r="F90" s="151"/>
    </row>
    <row r="91" spans="2:6" ht="21.75" customHeight="1" x14ac:dyDescent="0.25">
      <c r="B91" s="145" t="s">
        <v>160</v>
      </c>
      <c r="C91" s="47" t="s">
        <v>161</v>
      </c>
      <c r="D91" s="166">
        <v>100</v>
      </c>
      <c r="E91" s="131">
        <v>0</v>
      </c>
      <c r="F91" s="152" t="s">
        <v>582</v>
      </c>
    </row>
    <row r="92" spans="2:6" ht="21.75" customHeight="1" x14ac:dyDescent="0.25">
      <c r="B92" s="147">
        <v>3433</v>
      </c>
      <c r="C92" s="148" t="s">
        <v>392</v>
      </c>
      <c r="D92" s="149"/>
      <c r="E92" s="150">
        <v>0</v>
      </c>
      <c r="F92" s="151"/>
    </row>
    <row r="93" spans="2:6" ht="23.25" customHeight="1" x14ac:dyDescent="0.25">
      <c r="B93" s="145" t="s">
        <v>209</v>
      </c>
      <c r="C93" s="47" t="s">
        <v>210</v>
      </c>
      <c r="D93" s="167">
        <v>2000</v>
      </c>
      <c r="E93" s="131">
        <f>E94</f>
        <v>1200</v>
      </c>
      <c r="F93" s="152" t="s">
        <v>582</v>
      </c>
    </row>
    <row r="94" spans="2:6" ht="21" customHeight="1" x14ac:dyDescent="0.25">
      <c r="B94" s="147" t="s">
        <v>213</v>
      </c>
      <c r="C94" s="148" t="s">
        <v>214</v>
      </c>
      <c r="D94" s="149"/>
      <c r="E94" s="150">
        <v>1200</v>
      </c>
      <c r="F94" s="151"/>
    </row>
    <row r="95" spans="2:6" ht="21" customHeight="1" x14ac:dyDescent="0.25">
      <c r="B95" s="145" t="s">
        <v>59</v>
      </c>
      <c r="C95" s="47" t="s">
        <v>228</v>
      </c>
      <c r="D95" s="168">
        <v>0</v>
      </c>
      <c r="E95" s="131">
        <f>E96</f>
        <v>0</v>
      </c>
      <c r="F95" s="152" t="s">
        <v>582</v>
      </c>
    </row>
    <row r="96" spans="2:6" ht="27.75" customHeight="1" x14ac:dyDescent="0.25">
      <c r="B96" s="147" t="s">
        <v>430</v>
      </c>
      <c r="C96" s="148" t="s">
        <v>348</v>
      </c>
      <c r="D96" s="149"/>
      <c r="E96" s="150"/>
      <c r="F96" s="151"/>
    </row>
    <row r="97" spans="2:6" ht="31.5" customHeight="1" x14ac:dyDescent="0.25">
      <c r="B97" s="145" t="s">
        <v>233</v>
      </c>
      <c r="C97" s="47" t="s">
        <v>234</v>
      </c>
      <c r="D97" s="167">
        <v>4000</v>
      </c>
      <c r="E97" s="131">
        <f>SUM(E98:E98)</f>
        <v>0</v>
      </c>
      <c r="F97" s="152">
        <f>E97/D97</f>
        <v>0</v>
      </c>
    </row>
    <row r="98" spans="2:6" ht="27.75" customHeight="1" x14ac:dyDescent="0.25">
      <c r="B98" s="153" t="s">
        <v>454</v>
      </c>
      <c r="C98" s="154" t="s">
        <v>455</v>
      </c>
      <c r="D98" s="155"/>
      <c r="E98" s="156"/>
      <c r="F98" s="157"/>
    </row>
    <row r="99" spans="2:6" ht="36" customHeight="1" x14ac:dyDescent="0.25">
      <c r="B99" s="140" t="s">
        <v>60</v>
      </c>
      <c r="C99" s="141" t="s">
        <v>61</v>
      </c>
      <c r="D99" s="142">
        <f>D100+D103+D126+D129+D131+D133</f>
        <v>141500</v>
      </c>
      <c r="E99" s="143">
        <f>E100+E103+E126+E129+E131+E133</f>
        <v>29073.829999999998</v>
      </c>
      <c r="F99" s="169">
        <f>E99/D99</f>
        <v>0.20546876325088337</v>
      </c>
    </row>
    <row r="100" spans="2:6" ht="25.5" customHeight="1" x14ac:dyDescent="0.25">
      <c r="B100" s="145" t="s">
        <v>83</v>
      </c>
      <c r="C100" s="47" t="s">
        <v>84</v>
      </c>
      <c r="D100" s="146">
        <v>39000</v>
      </c>
      <c r="E100" s="131">
        <f>E101+E102</f>
        <v>11761.49</v>
      </c>
      <c r="F100" s="170">
        <f>E100/D100*100</f>
        <v>30.157666666666668</v>
      </c>
    </row>
    <row r="101" spans="2:6" ht="27" customHeight="1" x14ac:dyDescent="0.25">
      <c r="B101" s="147" t="s">
        <v>87</v>
      </c>
      <c r="C101" s="148" t="s">
        <v>88</v>
      </c>
      <c r="D101" s="149"/>
      <c r="E101" s="150">
        <v>10095.709999999999</v>
      </c>
      <c r="F101" s="151"/>
    </row>
    <row r="102" spans="2:6" ht="29.25" customHeight="1" x14ac:dyDescent="0.25">
      <c r="B102" s="147" t="s">
        <v>96</v>
      </c>
      <c r="C102" s="148" t="s">
        <v>97</v>
      </c>
      <c r="D102" s="149"/>
      <c r="E102" s="150">
        <v>1665.78</v>
      </c>
      <c r="F102" s="151"/>
    </row>
    <row r="103" spans="2:6" x14ac:dyDescent="0.25">
      <c r="B103" s="145" t="s">
        <v>98</v>
      </c>
      <c r="C103" s="47" t="s">
        <v>99</v>
      </c>
      <c r="D103" s="146">
        <v>95000</v>
      </c>
      <c r="E103" s="131">
        <f>SUM(E104:E125)</f>
        <v>14214.4</v>
      </c>
      <c r="F103" s="170">
        <f>E103/D103*100</f>
        <v>14.962526315789473</v>
      </c>
    </row>
    <row r="104" spans="2:6" x14ac:dyDescent="0.25">
      <c r="B104" s="147" t="s">
        <v>102</v>
      </c>
      <c r="C104" s="148" t="s">
        <v>103</v>
      </c>
      <c r="D104" s="149"/>
      <c r="E104" s="150">
        <v>1096.48</v>
      </c>
      <c r="F104" s="151"/>
    </row>
    <row r="105" spans="2:6" x14ac:dyDescent="0.25">
      <c r="B105" s="147">
        <v>3213</v>
      </c>
      <c r="C105" s="148" t="s">
        <v>107</v>
      </c>
      <c r="D105" s="149"/>
      <c r="E105" s="150">
        <v>690</v>
      </c>
      <c r="F105" s="151"/>
    </row>
    <row r="106" spans="2:6" x14ac:dyDescent="0.25">
      <c r="B106" s="147" t="s">
        <v>108</v>
      </c>
      <c r="C106" s="148" t="s">
        <v>109</v>
      </c>
      <c r="D106" s="149"/>
      <c r="E106" s="150">
        <v>300.91000000000003</v>
      </c>
      <c r="F106" s="151"/>
    </row>
    <row r="107" spans="2:6" ht="24" x14ac:dyDescent="0.25">
      <c r="B107" s="147" t="s">
        <v>112</v>
      </c>
      <c r="C107" s="148" t="s">
        <v>113</v>
      </c>
      <c r="D107" s="149"/>
      <c r="E107" s="150">
        <v>947.61</v>
      </c>
      <c r="F107" s="151"/>
    </row>
    <row r="108" spans="2:6" x14ac:dyDescent="0.25">
      <c r="B108" s="147" t="s">
        <v>114</v>
      </c>
      <c r="C108" s="148" t="s">
        <v>115</v>
      </c>
      <c r="D108" s="149"/>
      <c r="E108" s="150"/>
      <c r="F108" s="151"/>
    </row>
    <row r="109" spans="2:6" ht="24" x14ac:dyDescent="0.25">
      <c r="B109" s="147" t="s">
        <v>116</v>
      </c>
      <c r="C109" s="148" t="s">
        <v>117</v>
      </c>
      <c r="D109" s="149"/>
      <c r="E109" s="150"/>
      <c r="F109" s="151"/>
    </row>
    <row r="110" spans="2:6" x14ac:dyDescent="0.25">
      <c r="B110" s="147" t="s">
        <v>118</v>
      </c>
      <c r="C110" s="148" t="s">
        <v>119</v>
      </c>
      <c r="D110" s="149"/>
      <c r="E110" s="150">
        <v>34.39</v>
      </c>
      <c r="F110" s="151"/>
    </row>
    <row r="111" spans="2:6" x14ac:dyDescent="0.25">
      <c r="B111" s="147" t="s">
        <v>120</v>
      </c>
      <c r="C111" s="148" t="s">
        <v>121</v>
      </c>
      <c r="D111" s="149"/>
      <c r="E111" s="150"/>
      <c r="F111" s="151"/>
    </row>
    <row r="112" spans="2:6" x14ac:dyDescent="0.25">
      <c r="B112" s="147" t="s">
        <v>124</v>
      </c>
      <c r="C112" s="148" t="s">
        <v>125</v>
      </c>
      <c r="D112" s="149"/>
      <c r="E112" s="150">
        <v>6.68</v>
      </c>
      <c r="F112" s="151"/>
    </row>
    <row r="113" spans="2:6" x14ac:dyDescent="0.25">
      <c r="B113" s="147" t="s">
        <v>126</v>
      </c>
      <c r="C113" s="148" t="s">
        <v>127</v>
      </c>
      <c r="D113" s="149"/>
      <c r="E113" s="150">
        <v>1834.51</v>
      </c>
      <c r="F113" s="151"/>
    </row>
    <row r="114" spans="2:6" x14ac:dyDescent="0.25">
      <c r="B114" s="147" t="s">
        <v>128</v>
      </c>
      <c r="C114" s="148" t="s">
        <v>129</v>
      </c>
      <c r="D114" s="149"/>
      <c r="E114" s="150"/>
      <c r="F114" s="151"/>
    </row>
    <row r="115" spans="2:6" x14ac:dyDescent="0.25">
      <c r="B115" s="147" t="s">
        <v>130</v>
      </c>
      <c r="C115" s="148" t="s">
        <v>131</v>
      </c>
      <c r="D115" s="149"/>
      <c r="E115" s="150">
        <v>5.52</v>
      </c>
      <c r="F115" s="151"/>
    </row>
    <row r="116" spans="2:6" x14ac:dyDescent="0.25">
      <c r="B116" s="147" t="s">
        <v>132</v>
      </c>
      <c r="C116" s="148" t="s">
        <v>133</v>
      </c>
      <c r="D116" s="149"/>
      <c r="E116" s="150">
        <v>620</v>
      </c>
      <c r="F116" s="151"/>
    </row>
    <row r="117" spans="2:6" x14ac:dyDescent="0.25">
      <c r="B117" s="147" t="s">
        <v>134</v>
      </c>
      <c r="C117" s="148" t="s">
        <v>135</v>
      </c>
      <c r="D117" s="149"/>
      <c r="E117" s="150"/>
      <c r="F117" s="151"/>
    </row>
    <row r="118" spans="2:6" x14ac:dyDescent="0.25">
      <c r="B118" s="147" t="s">
        <v>136</v>
      </c>
      <c r="C118" s="148" t="s">
        <v>137</v>
      </c>
      <c r="D118" s="149"/>
      <c r="E118" s="150">
        <v>1706.35</v>
      </c>
      <c r="F118" s="151"/>
    </row>
    <row r="119" spans="2:6" x14ac:dyDescent="0.25">
      <c r="B119" s="147" t="s">
        <v>138</v>
      </c>
      <c r="C119" s="148" t="s">
        <v>139</v>
      </c>
      <c r="D119" s="149"/>
      <c r="E119" s="150">
        <v>987.52</v>
      </c>
      <c r="F119" s="151"/>
    </row>
    <row r="120" spans="2:6" x14ac:dyDescent="0.25">
      <c r="B120" s="147" t="s">
        <v>140</v>
      </c>
      <c r="C120" s="148" t="s">
        <v>141</v>
      </c>
      <c r="D120" s="149"/>
      <c r="E120" s="150">
        <v>1895.39</v>
      </c>
      <c r="F120" s="151"/>
    </row>
    <row r="121" spans="2:6" ht="24" x14ac:dyDescent="0.25">
      <c r="B121" s="147">
        <v>3241</v>
      </c>
      <c r="C121" s="148" t="s">
        <v>143</v>
      </c>
      <c r="D121" s="149"/>
      <c r="E121" s="150">
        <v>64.459999999999994</v>
      </c>
      <c r="F121" s="151"/>
    </row>
    <row r="122" spans="2:6" x14ac:dyDescent="0.25">
      <c r="B122" s="147">
        <v>3292</v>
      </c>
      <c r="C122" s="148" t="s">
        <v>150</v>
      </c>
      <c r="D122" s="149"/>
      <c r="E122" s="150">
        <v>1321.28</v>
      </c>
      <c r="F122" s="151"/>
    </row>
    <row r="123" spans="2:6" x14ac:dyDescent="0.25">
      <c r="B123" s="147" t="s">
        <v>151</v>
      </c>
      <c r="C123" s="148" t="s">
        <v>152</v>
      </c>
      <c r="D123" s="149"/>
      <c r="E123" s="150">
        <v>2462.6999999999998</v>
      </c>
      <c r="F123" s="151"/>
    </row>
    <row r="124" spans="2:6" x14ac:dyDescent="0.25">
      <c r="B124" s="147" t="s">
        <v>155</v>
      </c>
      <c r="C124" s="148" t="s">
        <v>156</v>
      </c>
      <c r="D124" s="149"/>
      <c r="E124" s="150"/>
      <c r="F124" s="151"/>
    </row>
    <row r="125" spans="2:6" x14ac:dyDescent="0.25">
      <c r="B125" s="147" t="s">
        <v>159</v>
      </c>
      <c r="C125" s="148" t="s">
        <v>146</v>
      </c>
      <c r="D125" s="149"/>
      <c r="E125" s="150">
        <v>240.6</v>
      </c>
      <c r="F125" s="151"/>
    </row>
    <row r="126" spans="2:6" x14ac:dyDescent="0.25">
      <c r="B126" s="145" t="s">
        <v>160</v>
      </c>
      <c r="C126" s="47" t="s">
        <v>161</v>
      </c>
      <c r="D126" s="146">
        <v>1500</v>
      </c>
      <c r="E126" s="131">
        <f>E127+E128</f>
        <v>0</v>
      </c>
      <c r="F126" s="170">
        <f>E126/D126*100</f>
        <v>0</v>
      </c>
    </row>
    <row r="127" spans="2:6" ht="24" x14ac:dyDescent="0.25">
      <c r="B127" s="147" t="s">
        <v>164</v>
      </c>
      <c r="C127" s="148" t="s">
        <v>165</v>
      </c>
      <c r="D127" s="149"/>
      <c r="E127" s="150"/>
      <c r="F127" s="151"/>
    </row>
    <row r="128" spans="2:6" x14ac:dyDescent="0.25">
      <c r="B128" s="147" t="s">
        <v>391</v>
      </c>
      <c r="C128" s="148" t="s">
        <v>392</v>
      </c>
      <c r="D128" s="149"/>
      <c r="E128" s="150"/>
      <c r="F128" s="151"/>
    </row>
    <row r="129" spans="2:6" ht="25.5" x14ac:dyDescent="0.25">
      <c r="B129" s="145" t="s">
        <v>203</v>
      </c>
      <c r="C129" s="47" t="s">
        <v>204</v>
      </c>
      <c r="D129" s="146">
        <v>0</v>
      </c>
      <c r="E129" s="164">
        <f>E130</f>
        <v>0</v>
      </c>
      <c r="F129" s="152" t="s">
        <v>582</v>
      </c>
    </row>
    <row r="130" spans="2:6" x14ac:dyDescent="0.25">
      <c r="B130" s="147" t="s">
        <v>207</v>
      </c>
      <c r="C130" s="148" t="s">
        <v>208</v>
      </c>
      <c r="D130" s="149"/>
      <c r="E130" s="150"/>
      <c r="F130" s="151"/>
    </row>
    <row r="131" spans="2:6" x14ac:dyDescent="0.25">
      <c r="B131" s="145" t="s">
        <v>209</v>
      </c>
      <c r="C131" s="47" t="s">
        <v>210</v>
      </c>
      <c r="D131" s="167"/>
      <c r="E131" s="164">
        <f>E132</f>
        <v>0</v>
      </c>
      <c r="F131" s="152" t="s">
        <v>582</v>
      </c>
    </row>
    <row r="132" spans="2:6" x14ac:dyDescent="0.25">
      <c r="B132" s="147" t="s">
        <v>213</v>
      </c>
      <c r="C132" s="148" t="s">
        <v>214</v>
      </c>
      <c r="D132" s="149"/>
      <c r="E132" s="150"/>
      <c r="F132" s="151"/>
    </row>
    <row r="133" spans="2:6" ht="25.5" x14ac:dyDescent="0.25">
      <c r="B133" s="145" t="s">
        <v>233</v>
      </c>
      <c r="C133" s="47" t="s">
        <v>234</v>
      </c>
      <c r="D133" s="146">
        <v>6000</v>
      </c>
      <c r="E133" s="131">
        <f>SUM(E134:E136)</f>
        <v>3097.94</v>
      </c>
      <c r="F133" s="152">
        <f>E133/D133*100</f>
        <v>51.632333333333335</v>
      </c>
    </row>
    <row r="134" spans="2:6" x14ac:dyDescent="0.25">
      <c r="B134" s="147" t="s">
        <v>241</v>
      </c>
      <c r="C134" s="148" t="s">
        <v>242</v>
      </c>
      <c r="D134" s="149"/>
      <c r="E134" s="150"/>
      <c r="F134" s="151"/>
    </row>
    <row r="135" spans="2:6" x14ac:dyDescent="0.25">
      <c r="B135" s="147" t="s">
        <v>440</v>
      </c>
      <c r="C135" s="148" t="s">
        <v>441</v>
      </c>
      <c r="D135" s="149"/>
      <c r="E135" s="150">
        <v>226.6</v>
      </c>
      <c r="F135" s="151"/>
    </row>
    <row r="136" spans="2:6" x14ac:dyDescent="0.25">
      <c r="B136" s="153" t="s">
        <v>450</v>
      </c>
      <c r="C136" s="154" t="s">
        <v>451</v>
      </c>
      <c r="D136" s="155"/>
      <c r="E136" s="156">
        <v>2871.34</v>
      </c>
      <c r="F136" s="157"/>
    </row>
    <row r="137" spans="2:6" x14ac:dyDescent="0.25">
      <c r="B137" s="140">
        <v>5011</v>
      </c>
      <c r="C137" s="141" t="s">
        <v>76</v>
      </c>
      <c r="D137" s="142">
        <f>D138+D142+D153+D155+D157</f>
        <v>26100</v>
      </c>
      <c r="E137" s="143">
        <f>E138+E142+E153+E155</f>
        <v>1983.58</v>
      </c>
      <c r="F137" s="169">
        <f>E137/D137</f>
        <v>7.5999233716475087E-2</v>
      </c>
    </row>
    <row r="138" spans="2:6" x14ac:dyDescent="0.25">
      <c r="B138" s="145" t="s">
        <v>83</v>
      </c>
      <c r="C138" s="47" t="s">
        <v>84</v>
      </c>
      <c r="D138" s="146">
        <v>0</v>
      </c>
      <c r="E138" s="131">
        <f>E139+E140+E141</f>
        <v>0</v>
      </c>
      <c r="F138" s="170" t="e">
        <f>E138/D138</f>
        <v>#DIV/0!</v>
      </c>
    </row>
    <row r="139" spans="2:6" x14ac:dyDescent="0.25">
      <c r="B139" s="147" t="s">
        <v>87</v>
      </c>
      <c r="C139" s="148" t="s">
        <v>88</v>
      </c>
      <c r="D139" s="149"/>
      <c r="E139" s="150"/>
      <c r="F139" s="151"/>
    </row>
    <row r="140" spans="2:6" x14ac:dyDescent="0.25">
      <c r="B140" s="147" t="s">
        <v>93</v>
      </c>
      <c r="C140" s="148" t="s">
        <v>92</v>
      </c>
      <c r="D140" s="149"/>
      <c r="E140" s="150"/>
      <c r="F140" s="151"/>
    </row>
    <row r="141" spans="2:6" ht="24" x14ac:dyDescent="0.25">
      <c r="B141" s="147" t="s">
        <v>96</v>
      </c>
      <c r="C141" s="148" t="s">
        <v>97</v>
      </c>
      <c r="D141" s="149"/>
      <c r="E141" s="150"/>
      <c r="F141" s="151"/>
    </row>
    <row r="142" spans="2:6" x14ac:dyDescent="0.25">
      <c r="B142" s="145" t="s">
        <v>98</v>
      </c>
      <c r="C142" s="47" t="s">
        <v>99</v>
      </c>
      <c r="D142" s="146">
        <v>11600</v>
      </c>
      <c r="E142" s="131">
        <f>SUM(E143:E152)</f>
        <v>1983.58</v>
      </c>
      <c r="F142" s="170">
        <f>E142/D142</f>
        <v>0.17099827586206895</v>
      </c>
    </row>
    <row r="143" spans="2:6" x14ac:dyDescent="0.25">
      <c r="B143" s="147" t="s">
        <v>102</v>
      </c>
      <c r="C143" s="148" t="s">
        <v>103</v>
      </c>
      <c r="D143" s="149"/>
      <c r="E143" s="150"/>
      <c r="F143" s="151"/>
    </row>
    <row r="144" spans="2:6" ht="24" x14ac:dyDescent="0.25">
      <c r="B144" s="147" t="s">
        <v>104</v>
      </c>
      <c r="C144" s="148" t="s">
        <v>105</v>
      </c>
      <c r="D144" s="149"/>
      <c r="E144" s="150"/>
      <c r="F144" s="151"/>
    </row>
    <row r="145" spans="2:6" x14ac:dyDescent="0.25">
      <c r="B145" s="147" t="s">
        <v>106</v>
      </c>
      <c r="C145" s="148" t="s">
        <v>107</v>
      </c>
      <c r="D145" s="149"/>
      <c r="E145" s="150"/>
      <c r="F145" s="151"/>
    </row>
    <row r="146" spans="2:6" x14ac:dyDescent="0.25">
      <c r="B146" s="147">
        <v>3214</v>
      </c>
      <c r="C146" s="148" t="s">
        <v>109</v>
      </c>
      <c r="D146" s="149"/>
      <c r="E146" s="150"/>
      <c r="F146" s="151"/>
    </row>
    <row r="147" spans="2:6" ht="24" x14ac:dyDescent="0.25">
      <c r="B147" s="147" t="s">
        <v>112</v>
      </c>
      <c r="C147" s="148" t="s">
        <v>113</v>
      </c>
      <c r="D147" s="149"/>
      <c r="E147" s="150"/>
      <c r="F147" s="151"/>
    </row>
    <row r="148" spans="2:6" x14ac:dyDescent="0.25">
      <c r="B148" s="147" t="s">
        <v>124</v>
      </c>
      <c r="C148" s="148" t="s">
        <v>125</v>
      </c>
      <c r="D148" s="149"/>
      <c r="E148" s="150"/>
      <c r="F148" s="151"/>
    </row>
    <row r="149" spans="2:6" x14ac:dyDescent="0.25">
      <c r="B149" s="147" t="s">
        <v>132</v>
      </c>
      <c r="C149" s="148" t="s">
        <v>133</v>
      </c>
      <c r="D149" s="149"/>
      <c r="E149" s="150"/>
      <c r="F149" s="151"/>
    </row>
    <row r="150" spans="2:6" x14ac:dyDescent="0.25">
      <c r="B150" s="147" t="s">
        <v>136</v>
      </c>
      <c r="C150" s="148" t="s">
        <v>137</v>
      </c>
      <c r="D150" s="149"/>
      <c r="E150" s="150">
        <v>985.12</v>
      </c>
      <c r="F150" s="151"/>
    </row>
    <row r="151" spans="2:6" x14ac:dyDescent="0.25">
      <c r="B151" s="147" t="s">
        <v>140</v>
      </c>
      <c r="C151" s="148" t="s">
        <v>141</v>
      </c>
      <c r="D151" s="149"/>
      <c r="E151" s="150">
        <v>128.69999999999999</v>
      </c>
      <c r="F151" s="151"/>
    </row>
    <row r="152" spans="2:6" ht="24" x14ac:dyDescent="0.25">
      <c r="B152" s="147" t="s">
        <v>144</v>
      </c>
      <c r="C152" s="148" t="s">
        <v>143</v>
      </c>
      <c r="D152" s="149"/>
      <c r="E152" s="150">
        <v>869.76</v>
      </c>
      <c r="F152" s="151"/>
    </row>
    <row r="153" spans="2:6" ht="25.5" x14ac:dyDescent="0.25">
      <c r="B153" s="145" t="s">
        <v>203</v>
      </c>
      <c r="C153" s="47" t="s">
        <v>204</v>
      </c>
      <c r="D153" s="146">
        <v>0</v>
      </c>
      <c r="E153" s="131">
        <f>E154</f>
        <v>0</v>
      </c>
      <c r="F153" s="152" t="s">
        <v>582</v>
      </c>
    </row>
    <row r="154" spans="2:6" x14ac:dyDescent="0.25">
      <c r="B154" s="147" t="s">
        <v>207</v>
      </c>
      <c r="C154" s="148" t="s">
        <v>208</v>
      </c>
      <c r="D154" s="149"/>
      <c r="E154" s="150"/>
      <c r="F154" s="151"/>
    </row>
    <row r="155" spans="2:6" ht="25.5" x14ac:dyDescent="0.25">
      <c r="B155" s="145">
        <v>41</v>
      </c>
      <c r="C155" s="47" t="s">
        <v>228</v>
      </c>
      <c r="D155" s="146">
        <v>3000</v>
      </c>
      <c r="E155" s="131">
        <f>SUM(E156:E156)</f>
        <v>0</v>
      </c>
      <c r="F155" s="152"/>
    </row>
    <row r="156" spans="2:6" x14ac:dyDescent="0.25">
      <c r="B156" s="153">
        <v>4123</v>
      </c>
      <c r="C156" s="154" t="s">
        <v>232</v>
      </c>
      <c r="D156" s="155"/>
      <c r="E156" s="156"/>
      <c r="F156" s="157"/>
    </row>
    <row r="157" spans="2:6" ht="25.5" x14ac:dyDescent="0.25">
      <c r="B157" s="147">
        <v>42</v>
      </c>
      <c r="C157" s="47" t="s">
        <v>234</v>
      </c>
      <c r="D157" s="171">
        <v>11500</v>
      </c>
      <c r="E157" s="150">
        <v>0</v>
      </c>
      <c r="F157" s="151"/>
    </row>
    <row r="158" spans="2:6" x14ac:dyDescent="0.25">
      <c r="B158" s="140" t="s">
        <v>32</v>
      </c>
      <c r="C158" s="141" t="s">
        <v>486</v>
      </c>
      <c r="D158" s="142">
        <f>D159+D161+D177+D179</f>
        <v>15800</v>
      </c>
      <c r="E158" s="143">
        <v>175.47</v>
      </c>
      <c r="F158" s="169">
        <f>E158/D158</f>
        <v>1.1105696202531646E-2</v>
      </c>
    </row>
    <row r="159" spans="2:6" x14ac:dyDescent="0.25">
      <c r="B159" s="145" t="s">
        <v>83</v>
      </c>
      <c r="C159" s="47" t="s">
        <v>84</v>
      </c>
      <c r="D159" s="167">
        <v>2000</v>
      </c>
      <c r="E159" s="164">
        <f>E160</f>
        <v>0</v>
      </c>
      <c r="F159" s="152" t="s">
        <v>582</v>
      </c>
    </row>
    <row r="160" spans="2:6" x14ac:dyDescent="0.25">
      <c r="B160" s="147" t="s">
        <v>93</v>
      </c>
      <c r="C160" s="148" t="s">
        <v>92</v>
      </c>
      <c r="D160" s="149"/>
      <c r="E160" s="150"/>
      <c r="F160" s="151"/>
    </row>
    <row r="161" spans="2:6" x14ac:dyDescent="0.25">
      <c r="B161" s="145" t="s">
        <v>98</v>
      </c>
      <c r="C161" s="47" t="s">
        <v>99</v>
      </c>
      <c r="D161" s="146">
        <v>8800</v>
      </c>
      <c r="E161" s="131">
        <v>175.47</v>
      </c>
      <c r="F161" s="170">
        <f>E161/D161</f>
        <v>1.9939772727272726E-2</v>
      </c>
    </row>
    <row r="162" spans="2:6" x14ac:dyDescent="0.25">
      <c r="B162" s="147" t="s">
        <v>102</v>
      </c>
      <c r="C162" s="148" t="s">
        <v>103</v>
      </c>
      <c r="D162" s="146"/>
      <c r="E162" s="172"/>
      <c r="F162" s="170"/>
    </row>
    <row r="163" spans="2:6" ht="24" x14ac:dyDescent="0.25">
      <c r="B163" s="147" t="s">
        <v>112</v>
      </c>
      <c r="C163" s="148" t="s">
        <v>113</v>
      </c>
      <c r="D163" s="146"/>
      <c r="E163" s="172"/>
      <c r="F163" s="170"/>
    </row>
    <row r="164" spans="2:6" x14ac:dyDescent="0.25">
      <c r="B164" s="147">
        <v>3223</v>
      </c>
      <c r="C164" s="148" t="s">
        <v>115</v>
      </c>
      <c r="D164" s="149"/>
      <c r="E164" s="150"/>
      <c r="F164" s="151"/>
    </row>
    <row r="165" spans="2:6" ht="24" x14ac:dyDescent="0.25">
      <c r="B165" s="147" t="s">
        <v>116</v>
      </c>
      <c r="C165" s="148" t="s">
        <v>117</v>
      </c>
      <c r="D165" s="149"/>
      <c r="E165" s="150"/>
      <c r="F165" s="151"/>
    </row>
    <row r="166" spans="2:6" x14ac:dyDescent="0.25">
      <c r="B166" s="147" t="s">
        <v>118</v>
      </c>
      <c r="C166" s="148" t="s">
        <v>119</v>
      </c>
      <c r="D166" s="149"/>
      <c r="E166" s="150"/>
      <c r="F166" s="151"/>
    </row>
    <row r="167" spans="2:6" x14ac:dyDescent="0.25">
      <c r="B167" s="147" t="s">
        <v>124</v>
      </c>
      <c r="C167" s="148" t="s">
        <v>125</v>
      </c>
      <c r="D167" s="149"/>
      <c r="E167" s="150"/>
      <c r="F167" s="151"/>
    </row>
    <row r="168" spans="2:6" x14ac:dyDescent="0.25">
      <c r="B168" s="147" t="s">
        <v>126</v>
      </c>
      <c r="C168" s="148" t="s">
        <v>127</v>
      </c>
      <c r="D168" s="149"/>
      <c r="E168" s="150"/>
      <c r="F168" s="151"/>
    </row>
    <row r="169" spans="2:6" x14ac:dyDescent="0.25">
      <c r="B169" s="147" t="s">
        <v>128</v>
      </c>
      <c r="C169" s="148" t="s">
        <v>129</v>
      </c>
      <c r="D169" s="149"/>
      <c r="E169" s="150"/>
      <c r="F169" s="151"/>
    </row>
    <row r="170" spans="2:6" x14ac:dyDescent="0.25">
      <c r="B170" s="147" t="s">
        <v>130</v>
      </c>
      <c r="C170" s="148" t="s">
        <v>131</v>
      </c>
      <c r="D170" s="149"/>
      <c r="E170" s="150">
        <v>175.47</v>
      </c>
      <c r="F170" s="151"/>
    </row>
    <row r="171" spans="2:6" x14ac:dyDescent="0.25">
      <c r="B171" s="147" t="s">
        <v>136</v>
      </c>
      <c r="C171" s="148" t="s">
        <v>137</v>
      </c>
      <c r="D171" s="149"/>
      <c r="E171" s="150"/>
      <c r="F171" s="151"/>
    </row>
    <row r="172" spans="2:6" x14ac:dyDescent="0.25">
      <c r="B172" s="147" t="s">
        <v>140</v>
      </c>
      <c r="C172" s="148" t="s">
        <v>141</v>
      </c>
      <c r="D172" s="149"/>
      <c r="E172" s="150"/>
      <c r="F172" s="151"/>
    </row>
    <row r="173" spans="2:6" ht="24" x14ac:dyDescent="0.25">
      <c r="B173" s="147">
        <v>3241</v>
      </c>
      <c r="C173" s="148" t="s">
        <v>143</v>
      </c>
      <c r="D173" s="149"/>
      <c r="E173" s="150"/>
      <c r="F173" s="151"/>
    </row>
    <row r="174" spans="2:6" x14ac:dyDescent="0.25">
      <c r="B174" s="147" t="s">
        <v>151</v>
      </c>
      <c r="C174" s="148" t="s">
        <v>152</v>
      </c>
      <c r="D174" s="149"/>
      <c r="E174" s="150"/>
      <c r="F174" s="151"/>
    </row>
    <row r="175" spans="2:6" x14ac:dyDescent="0.25">
      <c r="B175" s="147" t="s">
        <v>155</v>
      </c>
      <c r="C175" s="148" t="s">
        <v>156</v>
      </c>
      <c r="D175" s="149"/>
      <c r="E175" s="150"/>
      <c r="F175" s="151"/>
    </row>
    <row r="176" spans="2:6" x14ac:dyDescent="0.25">
      <c r="B176" s="147" t="s">
        <v>159</v>
      </c>
      <c r="C176" s="148" t="s">
        <v>146</v>
      </c>
      <c r="D176" s="149"/>
      <c r="E176" s="150"/>
      <c r="F176" s="151"/>
    </row>
    <row r="177" spans="2:6" ht="25.5" x14ac:dyDescent="0.25">
      <c r="B177" s="145" t="s">
        <v>233</v>
      </c>
      <c r="C177" s="47" t="s">
        <v>234</v>
      </c>
      <c r="D177" s="173">
        <v>2000</v>
      </c>
      <c r="E177" s="131">
        <f>E178</f>
        <v>0</v>
      </c>
      <c r="F177" s="152"/>
    </row>
    <row r="178" spans="2:6" x14ac:dyDescent="0.25">
      <c r="B178" s="147"/>
      <c r="C178" s="148"/>
      <c r="D178" s="149"/>
      <c r="E178" s="150"/>
      <c r="F178" s="151"/>
    </row>
    <row r="179" spans="2:6" ht="25.5" x14ac:dyDescent="0.25">
      <c r="B179" s="145">
        <v>45</v>
      </c>
      <c r="C179" s="47" t="s">
        <v>252</v>
      </c>
      <c r="D179" s="146">
        <v>3000</v>
      </c>
      <c r="E179" s="131"/>
      <c r="F179" s="152">
        <f>E179/D179</f>
        <v>0</v>
      </c>
    </row>
    <row r="180" spans="2:6" ht="72" x14ac:dyDescent="0.25">
      <c r="B180" s="135" t="s">
        <v>569</v>
      </c>
      <c r="C180" s="174" t="s">
        <v>570</v>
      </c>
      <c r="D180" s="175">
        <v>166673</v>
      </c>
      <c r="E180" s="176">
        <v>44726.62</v>
      </c>
      <c r="F180" s="151"/>
    </row>
    <row r="181" spans="2:6" x14ac:dyDescent="0.25">
      <c r="B181" s="140">
        <v>581</v>
      </c>
      <c r="C181" s="141" t="s">
        <v>585</v>
      </c>
      <c r="D181" s="142">
        <v>166673</v>
      </c>
      <c r="E181" s="143">
        <f>E182+E184+E203+E205</f>
        <v>44726.62</v>
      </c>
      <c r="F181" s="169">
        <f>E181/D181</f>
        <v>0.26834952271813672</v>
      </c>
    </row>
    <row r="182" spans="2:6" x14ac:dyDescent="0.25">
      <c r="B182" s="145" t="s">
        <v>83</v>
      </c>
      <c r="C182" s="47" t="s">
        <v>84</v>
      </c>
      <c r="D182" s="167"/>
      <c r="E182" s="164">
        <f>E183</f>
        <v>0</v>
      </c>
      <c r="F182" s="152" t="s">
        <v>582</v>
      </c>
    </row>
    <row r="183" spans="2:6" x14ac:dyDescent="0.25">
      <c r="B183" s="147" t="s">
        <v>93</v>
      </c>
      <c r="C183" s="148" t="s">
        <v>92</v>
      </c>
      <c r="D183" s="149"/>
      <c r="E183" s="164"/>
      <c r="F183" s="151"/>
    </row>
    <row r="184" spans="2:6" x14ac:dyDescent="0.25">
      <c r="B184" s="145" t="s">
        <v>98</v>
      </c>
      <c r="C184" s="47" t="s">
        <v>99</v>
      </c>
      <c r="D184" s="146">
        <v>122323</v>
      </c>
      <c r="E184" s="177">
        <f>SUM(E185:E201)</f>
        <v>44726.62</v>
      </c>
      <c r="F184" s="170">
        <f>E184/D184</f>
        <v>0.36564358297294869</v>
      </c>
    </row>
    <row r="185" spans="2:6" x14ac:dyDescent="0.25">
      <c r="B185" s="147" t="s">
        <v>102</v>
      </c>
      <c r="C185" s="148" t="s">
        <v>103</v>
      </c>
      <c r="D185" s="149"/>
      <c r="E185" s="172">
        <v>13211.16</v>
      </c>
      <c r="F185" s="170"/>
    </row>
    <row r="186" spans="2:6" x14ac:dyDescent="0.25">
      <c r="B186" s="147">
        <v>3213</v>
      </c>
      <c r="C186" s="148" t="s">
        <v>107</v>
      </c>
      <c r="D186" s="149"/>
      <c r="E186" s="172">
        <v>120</v>
      </c>
      <c r="F186" s="170"/>
    </row>
    <row r="187" spans="2:6" ht="24" x14ac:dyDescent="0.25">
      <c r="B187" s="147" t="s">
        <v>112</v>
      </c>
      <c r="C187" s="148" t="s">
        <v>113</v>
      </c>
      <c r="D187" s="149"/>
      <c r="E187" s="172">
        <v>3270.82</v>
      </c>
      <c r="F187" s="170"/>
    </row>
    <row r="188" spans="2:6" x14ac:dyDescent="0.25">
      <c r="B188" s="147">
        <v>3223</v>
      </c>
      <c r="C188" s="148" t="s">
        <v>115</v>
      </c>
      <c r="D188" s="149"/>
      <c r="E188" s="150"/>
      <c r="F188" s="151"/>
    </row>
    <row r="189" spans="2:6" ht="24" x14ac:dyDescent="0.25">
      <c r="B189" s="147" t="s">
        <v>116</v>
      </c>
      <c r="C189" s="148" t="s">
        <v>117</v>
      </c>
      <c r="D189" s="149"/>
      <c r="E189" s="150"/>
      <c r="F189" s="151"/>
    </row>
    <row r="190" spans="2:6" x14ac:dyDescent="0.25">
      <c r="B190" s="147" t="s">
        <v>118</v>
      </c>
      <c r="C190" s="148" t="s">
        <v>119</v>
      </c>
      <c r="D190" s="149"/>
      <c r="E190" s="150"/>
      <c r="F190" s="151"/>
    </row>
    <row r="191" spans="2:6" x14ac:dyDescent="0.25">
      <c r="B191" s="147" t="s">
        <v>124</v>
      </c>
      <c r="C191" s="148" t="s">
        <v>125</v>
      </c>
      <c r="D191" s="149"/>
      <c r="E191" s="150"/>
      <c r="F191" s="151"/>
    </row>
    <row r="192" spans="2:6" x14ac:dyDescent="0.25">
      <c r="B192" s="147" t="s">
        <v>126</v>
      </c>
      <c r="C192" s="148" t="s">
        <v>127</v>
      </c>
      <c r="D192" s="149"/>
      <c r="E192" s="150"/>
      <c r="F192" s="151"/>
    </row>
    <row r="193" spans="2:6" x14ac:dyDescent="0.25">
      <c r="B193" s="147" t="s">
        <v>128</v>
      </c>
      <c r="C193" s="148" t="s">
        <v>129</v>
      </c>
      <c r="D193" s="149"/>
      <c r="E193" s="150"/>
      <c r="F193" s="151"/>
    </row>
    <row r="194" spans="2:6" x14ac:dyDescent="0.25">
      <c r="B194" s="147" t="s">
        <v>130</v>
      </c>
      <c r="C194" s="148" t="s">
        <v>131</v>
      </c>
      <c r="D194" s="149"/>
      <c r="E194" s="150"/>
      <c r="F194" s="151"/>
    </row>
    <row r="195" spans="2:6" x14ac:dyDescent="0.25">
      <c r="B195" s="147">
        <v>3235</v>
      </c>
      <c r="C195" s="148" t="s">
        <v>133</v>
      </c>
      <c r="D195" s="149"/>
      <c r="E195" s="150">
        <v>2177.9</v>
      </c>
      <c r="F195" s="151"/>
    </row>
    <row r="196" spans="2:6" x14ac:dyDescent="0.25">
      <c r="B196" s="147" t="s">
        <v>136</v>
      </c>
      <c r="C196" s="148" t="s">
        <v>137</v>
      </c>
      <c r="D196" s="149"/>
      <c r="E196" s="150">
        <v>10639.75</v>
      </c>
      <c r="F196" s="151"/>
    </row>
    <row r="197" spans="2:6" x14ac:dyDescent="0.25">
      <c r="B197" s="147">
        <v>3238</v>
      </c>
      <c r="C197" s="148" t="s">
        <v>139</v>
      </c>
      <c r="D197" s="149"/>
      <c r="E197" s="150">
        <v>4975</v>
      </c>
      <c r="F197" s="151"/>
    </row>
    <row r="198" spans="2:6" x14ac:dyDescent="0.25">
      <c r="B198" s="147" t="s">
        <v>140</v>
      </c>
      <c r="C198" s="148" t="s">
        <v>141</v>
      </c>
      <c r="D198" s="149"/>
      <c r="E198" s="150">
        <v>8157.11</v>
      </c>
      <c r="F198" s="151"/>
    </row>
    <row r="199" spans="2:6" ht="24" x14ac:dyDescent="0.25">
      <c r="B199" s="147">
        <v>3241</v>
      </c>
      <c r="C199" s="148" t="s">
        <v>143</v>
      </c>
      <c r="D199" s="149"/>
      <c r="E199" s="150">
        <v>2148.34</v>
      </c>
      <c r="F199" s="151"/>
    </row>
    <row r="200" spans="2:6" x14ac:dyDescent="0.25">
      <c r="B200" s="147" t="s">
        <v>151</v>
      </c>
      <c r="C200" s="148" t="s">
        <v>152</v>
      </c>
      <c r="D200" s="149"/>
      <c r="E200" s="150"/>
      <c r="F200" s="151"/>
    </row>
    <row r="201" spans="2:6" x14ac:dyDescent="0.25">
      <c r="B201" s="147" t="s">
        <v>153</v>
      </c>
      <c r="C201" s="148" t="s">
        <v>154</v>
      </c>
      <c r="D201" s="149"/>
      <c r="E201" s="150">
        <v>26.54</v>
      </c>
      <c r="F201" s="151"/>
    </row>
    <row r="202" spans="2:6" x14ac:dyDescent="0.25">
      <c r="B202" s="147" t="s">
        <v>159</v>
      </c>
      <c r="C202" s="148" t="s">
        <v>146</v>
      </c>
      <c r="D202" s="149"/>
      <c r="E202" s="150"/>
      <c r="F202" s="151"/>
    </row>
    <row r="203" spans="2:6" ht="25.5" x14ac:dyDescent="0.25">
      <c r="B203" s="145">
        <v>41</v>
      </c>
      <c r="C203" s="47" t="s">
        <v>228</v>
      </c>
      <c r="D203" s="173">
        <v>3500</v>
      </c>
      <c r="E203" s="131">
        <f>E204</f>
        <v>0</v>
      </c>
      <c r="F203" s="152"/>
    </row>
    <row r="204" spans="2:6" x14ac:dyDescent="0.25">
      <c r="B204" s="147"/>
      <c r="C204" s="148"/>
      <c r="D204" s="149"/>
      <c r="E204" s="150"/>
      <c r="F204" s="151"/>
    </row>
    <row r="205" spans="2:6" ht="25.5" x14ac:dyDescent="0.25">
      <c r="B205" s="145" t="s">
        <v>233</v>
      </c>
      <c r="C205" s="47" t="s">
        <v>234</v>
      </c>
      <c r="D205" s="146">
        <v>37850</v>
      </c>
      <c r="E205" s="131">
        <f>SUM(E206:E209)</f>
        <v>0</v>
      </c>
      <c r="F205" s="152">
        <f>E205/D205</f>
        <v>0</v>
      </c>
    </row>
  </sheetData>
  <mergeCells count="4">
    <mergeCell ref="B3:F3"/>
    <mergeCell ref="B4:F4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0806.</vt:lpstr>
      <vt:lpstr>'A.1 PRIHODI EK'!Print_Titles</vt:lpstr>
      <vt:lpstr>'A.1 RASHODI EK'!Print_Titles</vt:lpstr>
      <vt:lpstr>'A.2 PRIHODI I RASHODI IF'!Print_Titles</vt:lpstr>
      <vt:lpstr>'B.1 RAČUN FINANC EK'!Print_Titles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Josip Ledić</cp:lastModifiedBy>
  <cp:lastPrinted>2026-07-14T11:00:47Z</cp:lastPrinted>
  <dcterms:created xsi:type="dcterms:W3CDTF">2024-02-22T20:30:43Z</dcterms:created>
  <dcterms:modified xsi:type="dcterms:W3CDTF">2026-07-16T08:20:46Z</dcterms:modified>
</cp:coreProperties>
</file>